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8" documentId="13_ncr:1_{A3798FFB-4CC2-4810-8798-59812F7F4D6B}" xr6:coauthVersionLast="47" xr6:coauthVersionMax="47" xr10:uidLastSave="{EC43A74F-4321-4641-8DA4-D87D7A55E216}"/>
  <bookViews>
    <workbookView xWindow="28680" yWindow="-105" windowWidth="29040" windowHeight="15720" tabRatio="740" xr2:uid="{00000000-000D-0000-FFFF-FFFF00000000}"/>
  </bookViews>
  <sheets>
    <sheet name="&lt;見本&gt;入力シート" sheetId="21" r:id="rId1"/>
    <sheet name="入力シート" sheetId="13" r:id="rId2"/>
    <sheet name="交付申請兼実績報告書" sheetId="22" r:id="rId3"/>
    <sheet name="別紙" sheetId="16" r:id="rId4"/>
    <sheet name="請求書" sheetId="11" r:id="rId5"/>
    <sheet name="検収調書A" sheetId="14" r:id="rId6"/>
    <sheet name="検収調書B " sheetId="19" r:id="rId7"/>
    <sheet name="検収調書C" sheetId="20" r:id="rId8"/>
  </sheets>
  <definedNames>
    <definedName name="_xlnm.Print_Area" localSheetId="0">'&lt;見本&gt;入力シート'!$A$1:$BF$218</definedName>
    <definedName name="_xlnm.Print_Area" localSheetId="5">検収調書A!$B$1:$AI$68</definedName>
    <definedName name="_xlnm.Print_Area" localSheetId="6">'検収調書B '!$B$1:$AI$68</definedName>
    <definedName name="_xlnm.Print_Area" localSheetId="7">検収調書C!$B$1:$AI$76</definedName>
    <definedName name="_xlnm.Print_Area" localSheetId="2">交付申請兼実績報告書!$A$1:$AI$43</definedName>
    <definedName name="_xlnm.Print_Area" localSheetId="4">請求書!$A$1:$AI$41</definedName>
    <definedName name="_xlnm.Print_Area" localSheetId="1">入力シート!$A$1:$BF$218</definedName>
    <definedName name="_xlnm.Print_Area" localSheetId="3">別紙!$B$1:$BB$155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0" l="1"/>
  <c r="S130" i="21"/>
  <c r="O80" i="21"/>
  <c r="G40" i="20" l="1"/>
  <c r="G41" i="20"/>
  <c r="G42" i="20"/>
  <c r="G43" i="20"/>
  <c r="G44" i="20"/>
  <c r="G45" i="20"/>
  <c r="G46" i="20"/>
  <c r="G47" i="20"/>
  <c r="G48" i="20"/>
  <c r="G49" i="20"/>
  <c r="G50" i="20"/>
  <c r="G51" i="20"/>
  <c r="G52" i="20"/>
  <c r="G53" i="20"/>
  <c r="G54" i="20"/>
  <c r="G55" i="20"/>
  <c r="G56" i="20"/>
  <c r="G57" i="20"/>
  <c r="G58" i="20"/>
  <c r="E40" i="20"/>
  <c r="E41" i="20"/>
  <c r="E42" i="20"/>
  <c r="E43" i="20"/>
  <c r="E44" i="20"/>
  <c r="E45" i="20"/>
  <c r="E46" i="20"/>
  <c r="E47" i="20"/>
  <c r="E48" i="20"/>
  <c r="E49" i="20"/>
  <c r="E50" i="20"/>
  <c r="E51" i="20"/>
  <c r="E52" i="20"/>
  <c r="E53" i="20"/>
  <c r="E54" i="20"/>
  <c r="E55" i="20"/>
  <c r="E56" i="20"/>
  <c r="E57" i="20"/>
  <c r="E58" i="20"/>
  <c r="K12" i="20"/>
  <c r="K13" i="20"/>
  <c r="K14" i="20"/>
  <c r="K15" i="20"/>
  <c r="K16" i="20"/>
  <c r="K17" i="20"/>
  <c r="K18" i="20"/>
  <c r="K19" i="20"/>
  <c r="K20" i="20"/>
  <c r="K21" i="20"/>
  <c r="K22" i="20"/>
  <c r="K23" i="20"/>
  <c r="K24" i="20"/>
  <c r="K25" i="20"/>
  <c r="K26" i="20"/>
  <c r="K27" i="20"/>
  <c r="K28" i="20"/>
  <c r="K29" i="20"/>
  <c r="K30" i="20"/>
  <c r="E12" i="20"/>
  <c r="D12" i="20" s="1"/>
  <c r="E13" i="20"/>
  <c r="E14" i="20"/>
  <c r="D14" i="20" s="1"/>
  <c r="E15" i="20"/>
  <c r="D15" i="20" s="1"/>
  <c r="E16" i="20"/>
  <c r="D16" i="20" s="1"/>
  <c r="E17" i="20"/>
  <c r="D17" i="20" s="1"/>
  <c r="E18" i="20"/>
  <c r="D18" i="20" s="1"/>
  <c r="E19" i="20"/>
  <c r="E20" i="20"/>
  <c r="D20" i="20" s="1"/>
  <c r="E21" i="20"/>
  <c r="D21" i="20" s="1"/>
  <c r="E22" i="20"/>
  <c r="E23" i="20"/>
  <c r="E24" i="20"/>
  <c r="D24" i="20" s="1"/>
  <c r="E25" i="20"/>
  <c r="E26" i="20"/>
  <c r="D26" i="20" s="1"/>
  <c r="E27" i="20"/>
  <c r="D27" i="20" s="1"/>
  <c r="E28" i="20"/>
  <c r="D28" i="20" s="1"/>
  <c r="E29" i="20"/>
  <c r="D29" i="20" s="1"/>
  <c r="E30" i="20"/>
  <c r="D30" i="20" s="1"/>
  <c r="D25" i="20"/>
  <c r="D23" i="20"/>
  <c r="D22" i="20"/>
  <c r="D19" i="20"/>
  <c r="D13" i="20"/>
  <c r="AN18" i="20"/>
  <c r="AJ18" i="20"/>
  <c r="AN17" i="20"/>
  <c r="AJ17" i="20"/>
  <c r="AN16" i="20"/>
  <c r="AJ16" i="20"/>
  <c r="AN15" i="20"/>
  <c r="AJ15" i="20"/>
  <c r="AN14" i="20"/>
  <c r="AJ14" i="20"/>
  <c r="AN23" i="20"/>
  <c r="AJ23" i="20"/>
  <c r="AN22" i="20"/>
  <c r="AJ22" i="20"/>
  <c r="AN21" i="20"/>
  <c r="AJ21" i="20"/>
  <c r="AN20" i="20"/>
  <c r="AJ20" i="20"/>
  <c r="AN19" i="20"/>
  <c r="AJ19" i="20"/>
  <c r="M88" i="16"/>
  <c r="AL35" i="16"/>
  <c r="AL36" i="16"/>
  <c r="AL37" i="16"/>
  <c r="AL38" i="16"/>
  <c r="AL39" i="16"/>
  <c r="AL40" i="16"/>
  <c r="AL41" i="16"/>
  <c r="AL42" i="16"/>
  <c r="AL43" i="16"/>
  <c r="AL44" i="16"/>
  <c r="AL45" i="16"/>
  <c r="AL46" i="16"/>
  <c r="AL47" i="16"/>
  <c r="AL48" i="16"/>
  <c r="AL49" i="16"/>
  <c r="AL50" i="16"/>
  <c r="AL51" i="16"/>
  <c r="AL52" i="16"/>
  <c r="AL53" i="16"/>
  <c r="AB35" i="16"/>
  <c r="AB41" i="16"/>
  <c r="AB47" i="16"/>
  <c r="AB53" i="16"/>
  <c r="X35" i="16"/>
  <c r="X36" i="16"/>
  <c r="AB36" i="16" s="1"/>
  <c r="X37" i="16"/>
  <c r="AB37" i="16" s="1"/>
  <c r="X38" i="16"/>
  <c r="AB38" i="16" s="1"/>
  <c r="X39" i="16"/>
  <c r="AB39" i="16" s="1"/>
  <c r="X40" i="16"/>
  <c r="AB40" i="16" s="1"/>
  <c r="X41" i="16"/>
  <c r="X42" i="16"/>
  <c r="AB42" i="16" s="1"/>
  <c r="X43" i="16"/>
  <c r="AB43" i="16" s="1"/>
  <c r="X44" i="16"/>
  <c r="AB44" i="16" s="1"/>
  <c r="X45" i="16"/>
  <c r="AB45" i="16" s="1"/>
  <c r="X46" i="16"/>
  <c r="AB46" i="16" s="1"/>
  <c r="X47" i="16"/>
  <c r="X48" i="16"/>
  <c r="AB48" i="16" s="1"/>
  <c r="X49" i="16"/>
  <c r="AB49" i="16" s="1"/>
  <c r="X50" i="16"/>
  <c r="AB50" i="16" s="1"/>
  <c r="X51" i="16"/>
  <c r="AB51" i="16" s="1"/>
  <c r="X52" i="16"/>
  <c r="AB52" i="16" s="1"/>
  <c r="X53" i="16"/>
  <c r="V35" i="16"/>
  <c r="V36" i="16"/>
  <c r="V37" i="16"/>
  <c r="U37" i="16" s="1"/>
  <c r="V38" i="16"/>
  <c r="U38" i="16" s="1"/>
  <c r="V39" i="16"/>
  <c r="V40" i="16"/>
  <c r="V41" i="16"/>
  <c r="V42" i="16"/>
  <c r="V43" i="16"/>
  <c r="V44" i="16"/>
  <c r="U44" i="16" s="1"/>
  <c r="V45" i="16"/>
  <c r="V46" i="16"/>
  <c r="V47" i="16"/>
  <c r="V48" i="16"/>
  <c r="V49" i="16"/>
  <c r="V50" i="16"/>
  <c r="U50" i="16" s="1"/>
  <c r="V51" i="16"/>
  <c r="V52" i="16"/>
  <c r="V53" i="16"/>
  <c r="U35" i="16"/>
  <c r="U36" i="16"/>
  <c r="U39" i="16"/>
  <c r="U40" i="16"/>
  <c r="U41" i="16"/>
  <c r="U42" i="16"/>
  <c r="U43" i="16"/>
  <c r="U45" i="16"/>
  <c r="U46" i="16"/>
  <c r="U47" i="16"/>
  <c r="U48" i="16"/>
  <c r="U49" i="16"/>
  <c r="U51" i="16"/>
  <c r="U52" i="16"/>
  <c r="U53" i="16"/>
  <c r="Q35" i="16"/>
  <c r="Q36" i="16"/>
  <c r="Q37" i="16"/>
  <c r="Q38" i="16"/>
  <c r="Q39" i="16"/>
  <c r="Q40" i="16"/>
  <c r="Q41" i="16"/>
  <c r="Q42" i="16"/>
  <c r="Q43" i="16"/>
  <c r="Q44" i="16"/>
  <c r="Q45" i="16"/>
  <c r="Q46" i="16"/>
  <c r="Q47" i="16"/>
  <c r="Q48" i="16"/>
  <c r="Q49" i="16"/>
  <c r="Q50" i="16"/>
  <c r="Q51" i="16"/>
  <c r="Q52" i="16"/>
  <c r="Q53" i="16"/>
  <c r="M35" i="16"/>
  <c r="M36" i="16"/>
  <c r="M37" i="16"/>
  <c r="M38" i="16"/>
  <c r="M39" i="16"/>
  <c r="M40" i="16"/>
  <c r="M41" i="16"/>
  <c r="M42" i="16"/>
  <c r="M43" i="16"/>
  <c r="M44" i="16"/>
  <c r="M45" i="16"/>
  <c r="M46" i="16"/>
  <c r="M47" i="16"/>
  <c r="M48" i="16"/>
  <c r="M49" i="16"/>
  <c r="M50" i="16"/>
  <c r="M51" i="16"/>
  <c r="M52" i="16"/>
  <c r="M53" i="16"/>
  <c r="D35" i="16"/>
  <c r="D36" i="16"/>
  <c r="D37" i="16"/>
  <c r="D38" i="16"/>
  <c r="D39" i="16"/>
  <c r="D40" i="16"/>
  <c r="D41" i="16"/>
  <c r="D42" i="16"/>
  <c r="D43" i="16"/>
  <c r="D44" i="16"/>
  <c r="D45" i="16"/>
  <c r="D46" i="16"/>
  <c r="D47" i="16"/>
  <c r="D48" i="16"/>
  <c r="D49" i="16"/>
  <c r="D50" i="16"/>
  <c r="D51" i="16"/>
  <c r="D52" i="16"/>
  <c r="D53" i="16"/>
  <c r="O80" i="13"/>
  <c r="Z97" i="13" l="1"/>
  <c r="AE97" i="13"/>
  <c r="Z98" i="13"/>
  <c r="AE98" i="13"/>
  <c r="Z99" i="13"/>
  <c r="AE99" i="13"/>
  <c r="Z100" i="13"/>
  <c r="AE100" i="13"/>
  <c r="Z101" i="13"/>
  <c r="AE101" i="13"/>
  <c r="Z102" i="13"/>
  <c r="AE102" i="13"/>
  <c r="Z103" i="13"/>
  <c r="AE103" i="13"/>
  <c r="Z104" i="13"/>
  <c r="AE104" i="13"/>
  <c r="Z105" i="13"/>
  <c r="AE105" i="13"/>
  <c r="Z106" i="13"/>
  <c r="AE106" i="13"/>
  <c r="Z107" i="13"/>
  <c r="AE107" i="13"/>
  <c r="Z108" i="13"/>
  <c r="AE108" i="13"/>
  <c r="Z109" i="13"/>
  <c r="AE109" i="13"/>
  <c r="Z110" i="13"/>
  <c r="AE110" i="13"/>
  <c r="Z111" i="13"/>
  <c r="AE111" i="13"/>
  <c r="Z112" i="13"/>
  <c r="AE112" i="13"/>
  <c r="Z113" i="13"/>
  <c r="AE113" i="13"/>
  <c r="Z114" i="13"/>
  <c r="AE114" i="13"/>
  <c r="Z115" i="13"/>
  <c r="AE115" i="13"/>
  <c r="Z99" i="21"/>
  <c r="AE99" i="21"/>
  <c r="Z100" i="21"/>
  <c r="AE100" i="21"/>
  <c r="Z101" i="21"/>
  <c r="AE101" i="21"/>
  <c r="Z102" i="21"/>
  <c r="AE102" i="21"/>
  <c r="Z103" i="21"/>
  <c r="AE103" i="21"/>
  <c r="Z104" i="21"/>
  <c r="AE104" i="21"/>
  <c r="Z105" i="21"/>
  <c r="AE105" i="21"/>
  <c r="Z106" i="21"/>
  <c r="AE106" i="21"/>
  <c r="Z107" i="21"/>
  <c r="AE107" i="21"/>
  <c r="Z108" i="21"/>
  <c r="AE108" i="21"/>
  <c r="Z109" i="21"/>
  <c r="AE109" i="21"/>
  <c r="Z110" i="21"/>
  <c r="AE110" i="21"/>
  <c r="Z111" i="21"/>
  <c r="AE111" i="21"/>
  <c r="Z112" i="21"/>
  <c r="AE112" i="21"/>
  <c r="Z113" i="21"/>
  <c r="AE113" i="21"/>
  <c r="Z114" i="21"/>
  <c r="AE114" i="21"/>
  <c r="Z115" i="21"/>
  <c r="AE115" i="21"/>
  <c r="AX58" i="16"/>
  <c r="AX59" i="16"/>
  <c r="AX60" i="16"/>
  <c r="AX61" i="16"/>
  <c r="AX62" i="16"/>
  <c r="AX63" i="16"/>
  <c r="AX64" i="16"/>
  <c r="AX65" i="16"/>
  <c r="AX66" i="16"/>
  <c r="AX67" i="16"/>
  <c r="AX68" i="16"/>
  <c r="AX69" i="16"/>
  <c r="AX70" i="16"/>
  <c r="AX71" i="16"/>
  <c r="AX72" i="16"/>
  <c r="AX73" i="16"/>
  <c r="AX74" i="16"/>
  <c r="AX75" i="16"/>
  <c r="AS58" i="16"/>
  <c r="AS59" i="16"/>
  <c r="AS60" i="16"/>
  <c r="AS61" i="16"/>
  <c r="AS62" i="16"/>
  <c r="AS63" i="16"/>
  <c r="AS64" i="16"/>
  <c r="AS65" i="16"/>
  <c r="AS66" i="16"/>
  <c r="AS67" i="16"/>
  <c r="AS68" i="16"/>
  <c r="AS69" i="16"/>
  <c r="AS70" i="16"/>
  <c r="AS71" i="16"/>
  <c r="AS72" i="16"/>
  <c r="AS73" i="16"/>
  <c r="AS74" i="16"/>
  <c r="AS75" i="16"/>
  <c r="AK58" i="16"/>
  <c r="AK59" i="16"/>
  <c r="AK60" i="16"/>
  <c r="AK61" i="16"/>
  <c r="AK62" i="16"/>
  <c r="AK63" i="16"/>
  <c r="AK64" i="16"/>
  <c r="AK65" i="16"/>
  <c r="AK66" i="16"/>
  <c r="AK67" i="16"/>
  <c r="AK68" i="16"/>
  <c r="AK69" i="16"/>
  <c r="AK70" i="16"/>
  <c r="AK71" i="16"/>
  <c r="AK72" i="16"/>
  <c r="AK73" i="16"/>
  <c r="AK74" i="16"/>
  <c r="AK75" i="16"/>
  <c r="M75" i="16"/>
  <c r="D58" i="16"/>
  <c r="D59" i="16"/>
  <c r="D60" i="16"/>
  <c r="D61" i="16"/>
  <c r="D62" i="16"/>
  <c r="D63" i="16"/>
  <c r="D64" i="16"/>
  <c r="D65" i="16"/>
  <c r="D66" i="16"/>
  <c r="D67" i="16"/>
  <c r="D68" i="16"/>
  <c r="D69" i="16"/>
  <c r="D70" i="16"/>
  <c r="D71" i="16"/>
  <c r="D72" i="16"/>
  <c r="D73" i="16"/>
  <c r="D74" i="16"/>
  <c r="D75" i="16"/>
  <c r="AJ135" i="13"/>
  <c r="AN135" i="13"/>
  <c r="AJ136" i="13"/>
  <c r="M58" i="16" s="1"/>
  <c r="AN136" i="13"/>
  <c r="AJ137" i="13"/>
  <c r="M59" i="16" s="1"/>
  <c r="AN137" i="13"/>
  <c r="AJ138" i="13"/>
  <c r="M60" i="16" s="1"/>
  <c r="AN138" i="13"/>
  <c r="AJ139" i="13"/>
  <c r="M61" i="16" s="1"/>
  <c r="AN139" i="13"/>
  <c r="AJ140" i="13"/>
  <c r="M62" i="16" s="1"/>
  <c r="AN140" i="13"/>
  <c r="AJ141" i="13"/>
  <c r="M63" i="16" s="1"/>
  <c r="AN141" i="13"/>
  <c r="AJ142" i="13"/>
  <c r="M64" i="16" s="1"/>
  <c r="AN142" i="13"/>
  <c r="AJ143" i="13"/>
  <c r="M65" i="16" s="1"/>
  <c r="AN143" i="13"/>
  <c r="AJ144" i="13"/>
  <c r="M66" i="16" s="1"/>
  <c r="X66" i="16" s="1"/>
  <c r="AN144" i="13"/>
  <c r="AJ145" i="13"/>
  <c r="M67" i="16" s="1"/>
  <c r="AN145" i="13"/>
  <c r="AJ146" i="13"/>
  <c r="M68" i="16" s="1"/>
  <c r="AN146" i="13"/>
  <c r="AJ147" i="13"/>
  <c r="M69" i="16" s="1"/>
  <c r="AN147" i="13"/>
  <c r="AJ148" i="13"/>
  <c r="M70" i="16" s="1"/>
  <c r="AN148" i="13"/>
  <c r="AJ149" i="13"/>
  <c r="M71" i="16" s="1"/>
  <c r="AN149" i="13"/>
  <c r="AJ150" i="13"/>
  <c r="M72" i="16" s="1"/>
  <c r="AN150" i="13"/>
  <c r="AJ151" i="13"/>
  <c r="M73" i="16" s="1"/>
  <c r="AN151" i="13"/>
  <c r="AJ152" i="13"/>
  <c r="M74" i="16" s="1"/>
  <c r="AN152" i="13"/>
  <c r="AJ153" i="13"/>
  <c r="AN153" i="13"/>
  <c r="AN143" i="21"/>
  <c r="AJ143" i="21"/>
  <c r="AN142" i="21"/>
  <c r="AJ142" i="21"/>
  <c r="AN141" i="21"/>
  <c r="AJ141" i="21"/>
  <c r="AN140" i="21"/>
  <c r="AJ140" i="21"/>
  <c r="AN139" i="21"/>
  <c r="AJ139" i="21"/>
  <c r="AN148" i="21"/>
  <c r="AJ148" i="21"/>
  <c r="AN147" i="21"/>
  <c r="AJ147" i="21"/>
  <c r="AN146" i="21"/>
  <c r="AJ146" i="21"/>
  <c r="AN145" i="21"/>
  <c r="AJ145" i="21"/>
  <c r="AN144" i="21"/>
  <c r="AJ144" i="21"/>
  <c r="BI16" i="13"/>
  <c r="BH17" i="13" s="1"/>
  <c r="X74" i="16" l="1"/>
  <c r="AB74" i="16" s="1"/>
  <c r="Q74" i="16"/>
  <c r="X71" i="16"/>
  <c r="AB71" i="16" s="1"/>
  <c r="Q71" i="16"/>
  <c r="X68" i="16"/>
  <c r="AB68" i="16" s="1"/>
  <c r="Q68" i="16"/>
  <c r="X65" i="16"/>
  <c r="AB65" i="16" s="1"/>
  <c r="Q65" i="16"/>
  <c r="X62" i="16"/>
  <c r="AB62" i="16" s="1"/>
  <c r="Q62" i="16"/>
  <c r="X59" i="16"/>
  <c r="AB59" i="16" s="1"/>
  <c r="Q59" i="16"/>
  <c r="X73" i="16"/>
  <c r="AB73" i="16" s="1"/>
  <c r="Q73" i="16"/>
  <c r="X70" i="16"/>
  <c r="AB70" i="16" s="1"/>
  <c r="Q70" i="16"/>
  <c r="X67" i="16"/>
  <c r="AB67" i="16" s="1"/>
  <c r="Q67" i="16"/>
  <c r="X64" i="16"/>
  <c r="AB64" i="16" s="1"/>
  <c r="Q64" i="16"/>
  <c r="X61" i="16"/>
  <c r="AB61" i="16" s="1"/>
  <c r="Q61" i="16"/>
  <c r="X58" i="16"/>
  <c r="AB58" i="16" s="1"/>
  <c r="Q58" i="16"/>
  <c r="Q72" i="16"/>
  <c r="Q60" i="16"/>
  <c r="X72" i="16"/>
  <c r="AB72" i="16" s="1"/>
  <c r="X60" i="16"/>
  <c r="AB60" i="16" s="1"/>
  <c r="AB66" i="16"/>
  <c r="Q75" i="16"/>
  <c r="Q69" i="16"/>
  <c r="Q63" i="16"/>
  <c r="X75" i="16"/>
  <c r="AB75" i="16" s="1"/>
  <c r="X69" i="16"/>
  <c r="AB69" i="16" s="1"/>
  <c r="X63" i="16"/>
  <c r="AB63" i="16" s="1"/>
  <c r="Q66" i="16"/>
  <c r="BG17" i="13"/>
  <c r="BI17" i="13" l="1"/>
  <c r="T12" i="13" s="1"/>
  <c r="BG17" i="21"/>
  <c r="BI16" i="21"/>
  <c r="BH17" i="21" s="1"/>
  <c r="BI17" i="21" l="1"/>
  <c r="T12" i="21" s="1"/>
  <c r="F215" i="13"/>
  <c r="AG32" i="13" l="1"/>
  <c r="AJ37" i="13"/>
  <c r="X87" i="16" l="1"/>
  <c r="AN153" i="21" l="1"/>
  <c r="AJ153" i="21"/>
  <c r="AN152" i="21"/>
  <c r="AJ152" i="21"/>
  <c r="AN151" i="21"/>
  <c r="AJ151" i="21"/>
  <c r="AN150" i="21"/>
  <c r="AJ150" i="21"/>
  <c r="AP78" i="16"/>
  <c r="AP79" i="16"/>
  <c r="AP80" i="16"/>
  <c r="AP81" i="16"/>
  <c r="AP82" i="16"/>
  <c r="AP83" i="16"/>
  <c r="AP84" i="16"/>
  <c r="AP85" i="16"/>
  <c r="AP86" i="16"/>
  <c r="AK78" i="16"/>
  <c r="AK79" i="16"/>
  <c r="AK80" i="16"/>
  <c r="AK81" i="16"/>
  <c r="AK82" i="16"/>
  <c r="AK83" i="16"/>
  <c r="AK84" i="16"/>
  <c r="AK85" i="16"/>
  <c r="AK86" i="16"/>
  <c r="D78" i="16"/>
  <c r="D79" i="16"/>
  <c r="D80" i="16"/>
  <c r="D81" i="16"/>
  <c r="D82" i="16"/>
  <c r="D83" i="16"/>
  <c r="D84" i="16"/>
  <c r="D85" i="16"/>
  <c r="D86" i="16"/>
  <c r="D57" i="16"/>
  <c r="AX57" i="16"/>
  <c r="AS57" i="16"/>
  <c r="AK57" i="16"/>
  <c r="AN162" i="13"/>
  <c r="AJ162" i="13"/>
  <c r="M81" i="16" s="1"/>
  <c r="X81" i="16" s="1"/>
  <c r="AJ161" i="13"/>
  <c r="M80" i="16" s="1"/>
  <c r="X80" i="16" s="1"/>
  <c r="AJ160" i="13"/>
  <c r="M79" i="16" s="1"/>
  <c r="AJ159" i="13"/>
  <c r="M78" i="16" s="1"/>
  <c r="AJ164" i="13"/>
  <c r="M83" i="16" s="1"/>
  <c r="AJ163" i="13"/>
  <c r="M82" i="16" s="1"/>
  <c r="M57" i="16"/>
  <c r="Q78" i="16" l="1"/>
  <c r="X78" i="16"/>
  <c r="Q79" i="16"/>
  <c r="X79" i="16"/>
  <c r="Q82" i="16"/>
  <c r="X82" i="16"/>
  <c r="Q83" i="16"/>
  <c r="X83" i="16"/>
  <c r="Q57" i="16"/>
  <c r="X57" i="16"/>
  <c r="AN160" i="13"/>
  <c r="AN164" i="13"/>
  <c r="AN163" i="13"/>
  <c r="AN159" i="13"/>
  <c r="AN161" i="13"/>
  <c r="Q81" i="16"/>
  <c r="Q80" i="16"/>
  <c r="AY90" i="16" l="1"/>
  <c r="AY91" i="16" l="1"/>
  <c r="AJ90" i="16"/>
  <c r="AB90" i="16"/>
  <c r="U14" i="22" l="1"/>
  <c r="U14" i="11" s="1"/>
  <c r="U12" i="22"/>
  <c r="U12" i="11" s="1"/>
  <c r="U11" i="22"/>
  <c r="U11" i="11" s="1"/>
  <c r="Z3" i="22"/>
  <c r="Z2" i="22"/>
  <c r="AC84" i="13" l="1"/>
  <c r="AC85" i="13"/>
  <c r="AC86" i="13"/>
  <c r="AC87" i="13"/>
  <c r="AC88" i="13"/>
  <c r="AC89" i="13"/>
  <c r="AC90" i="13"/>
  <c r="AC91" i="13"/>
  <c r="AC92" i="13"/>
  <c r="AC83" i="13"/>
  <c r="AG11" i="14" l="1"/>
  <c r="AG12" i="14"/>
  <c r="AG13" i="14"/>
  <c r="AG14" i="14"/>
  <c r="AG15" i="14"/>
  <c r="AG16" i="14"/>
  <c r="AG17" i="14"/>
  <c r="AG18" i="14"/>
  <c r="AG19" i="14"/>
  <c r="AG20" i="14"/>
  <c r="T12" i="19"/>
  <c r="T13" i="19"/>
  <c r="T14" i="19"/>
  <c r="T15" i="19"/>
  <c r="T16" i="19"/>
  <c r="T17" i="19"/>
  <c r="T18" i="19"/>
  <c r="T19" i="19"/>
  <c r="T20" i="19"/>
  <c r="T11" i="19"/>
  <c r="E11" i="19"/>
  <c r="X69" i="20"/>
  <c r="X61" i="14"/>
  <c r="X59" i="14"/>
  <c r="Q24" i="16"/>
  <c r="Q25" i="16"/>
  <c r="Q26" i="16"/>
  <c r="Q27" i="16"/>
  <c r="Q28" i="16"/>
  <c r="Q29" i="16"/>
  <c r="Q30" i="16"/>
  <c r="Q31" i="16"/>
  <c r="Q32" i="16"/>
  <c r="B47" i="21"/>
  <c r="E11" i="20" l="1"/>
  <c r="D11" i="20" s="1"/>
  <c r="E12" i="19"/>
  <c r="E13" i="19"/>
  <c r="E14" i="19"/>
  <c r="E15" i="19"/>
  <c r="E16" i="19"/>
  <c r="E17" i="19"/>
  <c r="E18" i="19"/>
  <c r="E19" i="19"/>
  <c r="E20" i="19"/>
  <c r="E12" i="14"/>
  <c r="E13" i="14"/>
  <c r="E14" i="14"/>
  <c r="E15" i="14"/>
  <c r="E16" i="14"/>
  <c r="E17" i="14"/>
  <c r="E18" i="14"/>
  <c r="E19" i="14"/>
  <c r="E20" i="14"/>
  <c r="E11" i="14"/>
  <c r="B50" i="13"/>
  <c r="B53" i="13"/>
  <c r="B56" i="13"/>
  <c r="B59" i="13"/>
  <c r="B62" i="13"/>
  <c r="B65" i="13"/>
  <c r="B68" i="13"/>
  <c r="B71" i="13"/>
  <c r="B74" i="13"/>
  <c r="B47" i="13"/>
  <c r="B50" i="21"/>
  <c r="B53" i="21"/>
  <c r="B56" i="21"/>
  <c r="B59" i="21"/>
  <c r="B62" i="21"/>
  <c r="B65" i="21"/>
  <c r="B68" i="21"/>
  <c r="B71" i="21"/>
  <c r="B74" i="21"/>
  <c r="AJ165" i="13" l="1"/>
  <c r="AJ166" i="13"/>
  <c r="AJ167" i="13"/>
  <c r="M86" i="16" s="1"/>
  <c r="AJ158" i="13"/>
  <c r="Q86" i="16" l="1"/>
  <c r="X86" i="16"/>
  <c r="AN166" i="13"/>
  <c r="M85" i="16"/>
  <c r="AN165" i="13"/>
  <c r="M84" i="16"/>
  <c r="AN167" i="13"/>
  <c r="F215" i="21"/>
  <c r="D203" i="21"/>
  <c r="D202" i="21"/>
  <c r="D201" i="21"/>
  <c r="D200" i="21"/>
  <c r="D199" i="21"/>
  <c r="D198" i="21"/>
  <c r="D197" i="21"/>
  <c r="D196" i="21"/>
  <c r="D195" i="21"/>
  <c r="D194" i="21"/>
  <c r="AJ159" i="21"/>
  <c r="AN159" i="21" s="1"/>
  <c r="AJ158" i="21"/>
  <c r="AN158" i="21" s="1"/>
  <c r="AN149" i="21"/>
  <c r="AJ149" i="21"/>
  <c r="AN138" i="21"/>
  <c r="AJ138" i="21"/>
  <c r="AN137" i="21"/>
  <c r="AJ137" i="21"/>
  <c r="AN136" i="21"/>
  <c r="AJ136" i="21"/>
  <c r="AJ135" i="21"/>
  <c r="AN135" i="21" s="1"/>
  <c r="AJ134" i="21"/>
  <c r="AN134" i="21" s="1"/>
  <c r="D128" i="21"/>
  <c r="D127" i="21"/>
  <c r="D126" i="21"/>
  <c r="D125" i="21"/>
  <c r="D124" i="21"/>
  <c r="D123" i="21"/>
  <c r="D122" i="21"/>
  <c r="D121" i="21"/>
  <c r="D120" i="21"/>
  <c r="D119" i="21"/>
  <c r="Z98" i="21"/>
  <c r="AE98" i="21" s="1"/>
  <c r="Z97" i="21"/>
  <c r="AE97" i="21" s="1"/>
  <c r="Z96" i="21"/>
  <c r="AE96" i="21" s="1"/>
  <c r="AR92" i="21"/>
  <c r="AM92" i="21"/>
  <c r="AR91" i="21"/>
  <c r="AM91" i="21"/>
  <c r="AR90" i="21"/>
  <c r="AM90" i="21"/>
  <c r="AR89" i="21"/>
  <c r="AM89" i="21"/>
  <c r="AR88" i="21"/>
  <c r="AM88" i="21"/>
  <c r="AR87" i="21"/>
  <c r="AM87" i="21"/>
  <c r="AR86" i="21"/>
  <c r="AM86" i="21"/>
  <c r="AM85" i="21"/>
  <c r="AR85" i="21" s="1"/>
  <c r="AM84" i="21"/>
  <c r="AR84" i="21" s="1"/>
  <c r="AM83" i="21"/>
  <c r="AR83" i="21" s="1"/>
  <c r="BE41" i="21"/>
  <c r="BB41" i="21"/>
  <c r="AY41" i="21"/>
  <c r="AV41" i="21"/>
  <c r="AP41" i="21"/>
  <c r="AM41" i="21"/>
  <c r="AJ41" i="21"/>
  <c r="AG41" i="21"/>
  <c r="AD41" i="21"/>
  <c r="BE40" i="21"/>
  <c r="BB40" i="21"/>
  <c r="AY40" i="21"/>
  <c r="AV40" i="21"/>
  <c r="AP40" i="21"/>
  <c r="AM40" i="21"/>
  <c r="AJ40" i="21"/>
  <c r="AG40" i="21"/>
  <c r="AD40" i="21"/>
  <c r="BE39" i="21"/>
  <c r="BB39" i="21"/>
  <c r="AY39" i="21"/>
  <c r="AV39" i="21"/>
  <c r="AP39" i="21"/>
  <c r="AM39" i="21"/>
  <c r="AJ39" i="21"/>
  <c r="AG39" i="21"/>
  <c r="AD39" i="21"/>
  <c r="BE38" i="21"/>
  <c r="BB38" i="21"/>
  <c r="AY38" i="21"/>
  <c r="AV38" i="21"/>
  <c r="AP38" i="21"/>
  <c r="AM38" i="21"/>
  <c r="AJ38" i="21"/>
  <c r="AG38" i="21"/>
  <c r="AD38" i="21"/>
  <c r="BE37" i="21"/>
  <c r="BB37" i="21"/>
  <c r="AY37" i="21"/>
  <c r="AV37" i="21"/>
  <c r="AP37" i="21"/>
  <c r="AM37" i="21"/>
  <c r="AJ37" i="21"/>
  <c r="AG37" i="21"/>
  <c r="AD37" i="21"/>
  <c r="BE36" i="21"/>
  <c r="AY36" i="21"/>
  <c r="AV36" i="21"/>
  <c r="AG36" i="21"/>
  <c r="AM36" i="21" s="1"/>
  <c r="AD36" i="21"/>
  <c r="BE35" i="21"/>
  <c r="AY35" i="21"/>
  <c r="AV35" i="21"/>
  <c r="AG35" i="21"/>
  <c r="AM35" i="21" s="1"/>
  <c r="AD35" i="21"/>
  <c r="BB35" i="21" s="1"/>
  <c r="BE34" i="21"/>
  <c r="AY34" i="21"/>
  <c r="AV34" i="21"/>
  <c r="AG34" i="21"/>
  <c r="AM34" i="21" s="1"/>
  <c r="AD34" i="21"/>
  <c r="BB34" i="21" s="1"/>
  <c r="BE33" i="21"/>
  <c r="AY33" i="21"/>
  <c r="AV33" i="21"/>
  <c r="AG33" i="21"/>
  <c r="AM33" i="21" s="1"/>
  <c r="AD33" i="21"/>
  <c r="BB33" i="21" s="1"/>
  <c r="BE32" i="21"/>
  <c r="AY32" i="21"/>
  <c r="AV32" i="21"/>
  <c r="AG32" i="21"/>
  <c r="AJ32" i="21" s="1"/>
  <c r="AD32" i="21"/>
  <c r="AI15" i="21"/>
  <c r="AU15" i="21" s="1"/>
  <c r="BC15" i="21" s="1"/>
  <c r="Q85" i="16" l="1"/>
  <c r="X85" i="16"/>
  <c r="Q84" i="16"/>
  <c r="X84" i="16"/>
  <c r="AJ34" i="21"/>
  <c r="AP34" i="21" s="1"/>
  <c r="AJ35" i="21"/>
  <c r="AP35" i="21" s="1"/>
  <c r="AP32" i="21"/>
  <c r="AJ36" i="21"/>
  <c r="AP36" i="21" s="1"/>
  <c r="AM32" i="21"/>
  <c r="BB32" i="21"/>
  <c r="AJ33" i="21"/>
  <c r="AP33" i="21" s="1"/>
  <c r="BB36" i="21"/>
  <c r="X67" i="20"/>
  <c r="J69" i="20"/>
  <c r="J67" i="20"/>
  <c r="F36" i="20"/>
  <c r="K11" i="20"/>
  <c r="X61" i="19"/>
  <c r="X59" i="19"/>
  <c r="J61" i="19"/>
  <c r="D57" i="19"/>
  <c r="J59" i="19"/>
  <c r="F26" i="19"/>
  <c r="D19" i="19"/>
  <c r="O30" i="21" l="1"/>
  <c r="E39" i="20"/>
  <c r="D11" i="19"/>
  <c r="D12" i="19"/>
  <c r="D13" i="19"/>
  <c r="D14" i="19"/>
  <c r="D15" i="19"/>
  <c r="D16" i="19"/>
  <c r="D17" i="19"/>
  <c r="D18" i="19"/>
  <c r="D20" i="19"/>
  <c r="J61" i="14"/>
  <c r="J59" i="14"/>
  <c r="D57" i="14"/>
  <c r="F26" i="14"/>
  <c r="T12" i="14"/>
  <c r="T13" i="14"/>
  <c r="T14" i="14"/>
  <c r="T15" i="14"/>
  <c r="T16" i="14"/>
  <c r="T17" i="14"/>
  <c r="T18" i="14"/>
  <c r="T19" i="14"/>
  <c r="T20" i="14"/>
  <c r="Q12" i="14"/>
  <c r="Q13" i="14"/>
  <c r="Q14" i="14"/>
  <c r="Q15" i="14"/>
  <c r="Q16" i="14"/>
  <c r="Q17" i="14"/>
  <c r="Q18" i="14"/>
  <c r="Q19" i="14"/>
  <c r="Q20" i="14"/>
  <c r="Q145" i="16"/>
  <c r="D65" i="20"/>
  <c r="D195" i="13"/>
  <c r="D196" i="13"/>
  <c r="D197" i="13"/>
  <c r="D198" i="13"/>
  <c r="D199" i="13"/>
  <c r="D200" i="13"/>
  <c r="D201" i="13"/>
  <c r="D202" i="13"/>
  <c r="D203" i="13"/>
  <c r="D194" i="13"/>
  <c r="AS11" i="16"/>
  <c r="AN11" i="16"/>
  <c r="AN12" i="16"/>
  <c r="AN13" i="16"/>
  <c r="AN14" i="16"/>
  <c r="AN15" i="16"/>
  <c r="AN16" i="16"/>
  <c r="AN17" i="16"/>
  <c r="AN18" i="16"/>
  <c r="AN19" i="16"/>
  <c r="AN20" i="16"/>
  <c r="AS12" i="16"/>
  <c r="AS13" i="16"/>
  <c r="AS14" i="16"/>
  <c r="AS15" i="16"/>
  <c r="AS16" i="16"/>
  <c r="AS17" i="16"/>
  <c r="AS18" i="16"/>
  <c r="AS19" i="16"/>
  <c r="AS20" i="16"/>
  <c r="AY33" i="13"/>
  <c r="AY34" i="13"/>
  <c r="AY35" i="13"/>
  <c r="AY36" i="13"/>
  <c r="AY37" i="13"/>
  <c r="AY38" i="13"/>
  <c r="AY39" i="13"/>
  <c r="AY40" i="13"/>
  <c r="AY41" i="13"/>
  <c r="AY32" i="13"/>
  <c r="AG33" i="13"/>
  <c r="AJ33" i="13" s="1"/>
  <c r="AG34" i="13"/>
  <c r="AJ34" i="13" s="1"/>
  <c r="AG35" i="13"/>
  <c r="AM35" i="13" s="1"/>
  <c r="AG36" i="13"/>
  <c r="AM36" i="13" s="1"/>
  <c r="AG37" i="13"/>
  <c r="AM37" i="13" s="1"/>
  <c r="AG38" i="13"/>
  <c r="AM38" i="13" s="1"/>
  <c r="AG39" i="13"/>
  <c r="AJ39" i="13" s="1"/>
  <c r="AG40" i="13"/>
  <c r="AM40" i="13" s="1"/>
  <c r="AG41" i="13"/>
  <c r="AM41" i="13" s="1"/>
  <c r="AM32" i="13"/>
  <c r="AD33" i="13"/>
  <c r="BB33" i="13" s="1"/>
  <c r="AD34" i="13"/>
  <c r="BB34" i="13" s="1"/>
  <c r="AD35" i="13"/>
  <c r="BB35" i="13" s="1"/>
  <c r="AD36" i="13"/>
  <c r="AD37" i="13"/>
  <c r="AD38" i="13"/>
  <c r="BB38" i="13" s="1"/>
  <c r="AD39" i="13"/>
  <c r="BB39" i="13" s="1"/>
  <c r="AD40" i="13"/>
  <c r="BB40" i="13" s="1"/>
  <c r="AD41" i="13"/>
  <c r="BB41" i="13" s="1"/>
  <c r="AD32" i="13"/>
  <c r="BB32" i="13" s="1"/>
  <c r="D12" i="16"/>
  <c r="D13" i="16"/>
  <c r="D14" i="16"/>
  <c r="D15" i="16"/>
  <c r="D16" i="16"/>
  <c r="D17" i="16"/>
  <c r="D18" i="16"/>
  <c r="D19" i="16"/>
  <c r="D20" i="16"/>
  <c r="Q34" i="16"/>
  <c r="M34" i="16"/>
  <c r="AL34" i="16" s="1"/>
  <c r="D34" i="16"/>
  <c r="M24" i="16"/>
  <c r="AL24" i="16" s="1"/>
  <c r="M25" i="16"/>
  <c r="AL25" i="16" s="1"/>
  <c r="M26" i="16"/>
  <c r="AL26" i="16" s="1"/>
  <c r="M27" i="16"/>
  <c r="AL27" i="16" s="1"/>
  <c r="M28" i="16"/>
  <c r="AL28" i="16" s="1"/>
  <c r="M29" i="16"/>
  <c r="AL29" i="16" s="1"/>
  <c r="M30" i="16"/>
  <c r="AL30" i="16" s="1"/>
  <c r="M31" i="16"/>
  <c r="AL31" i="16" s="1"/>
  <c r="M32" i="16"/>
  <c r="AL32" i="16" s="1"/>
  <c r="M23" i="16"/>
  <c r="Q23" i="16"/>
  <c r="D24" i="16"/>
  <c r="D25" i="16"/>
  <c r="D26" i="16"/>
  <c r="D27" i="16"/>
  <c r="D28" i="16"/>
  <c r="D29" i="16"/>
  <c r="D30" i="16"/>
  <c r="D31" i="16"/>
  <c r="D32" i="16"/>
  <c r="D23" i="16"/>
  <c r="AL23" i="16" l="1"/>
  <c r="AL144" i="16"/>
  <c r="AP37" i="13"/>
  <c r="AJ16" i="14" s="1"/>
  <c r="AJ38" i="13"/>
  <c r="AP38" i="13" s="1"/>
  <c r="AJ17" i="14" s="1"/>
  <c r="AM34" i="13"/>
  <c r="AM39" i="13"/>
  <c r="AM33" i="13"/>
  <c r="BB37" i="13"/>
  <c r="AJ41" i="13"/>
  <c r="AP41" i="13" s="1"/>
  <c r="AJ20" i="14" s="1"/>
  <c r="AJ32" i="13"/>
  <c r="AP32" i="13" s="1"/>
  <c r="AP39" i="13"/>
  <c r="AJ18" i="14" s="1"/>
  <c r="AP34" i="13"/>
  <c r="AJ13" i="14" s="1"/>
  <c r="AJ40" i="13"/>
  <c r="AP40" i="13" s="1"/>
  <c r="AJ19" i="14" s="1"/>
  <c r="AJ36" i="13"/>
  <c r="AP36" i="13" s="1"/>
  <c r="AJ15" i="14" s="1"/>
  <c r="AJ35" i="13"/>
  <c r="AP35" i="13" s="1"/>
  <c r="AJ14" i="14" s="1"/>
  <c r="AP33" i="13"/>
  <c r="AJ12" i="14" s="1"/>
  <c r="D36" i="19"/>
  <c r="F36" i="19" s="1"/>
  <c r="D48" i="19"/>
  <c r="F48" i="19" s="1"/>
  <c r="D47" i="19"/>
  <c r="F47" i="19" s="1"/>
  <c r="D35" i="19"/>
  <c r="F35" i="19" s="1"/>
  <c r="D50" i="19"/>
  <c r="F50" i="19" s="1"/>
  <c r="D38" i="19"/>
  <c r="F38" i="19" s="1"/>
  <c r="D34" i="19"/>
  <c r="F34" i="19" s="1"/>
  <c r="D46" i="19"/>
  <c r="F46" i="19" s="1"/>
  <c r="D30" i="19"/>
  <c r="F30" i="19" s="1"/>
  <c r="D42" i="19"/>
  <c r="F42" i="19" s="1"/>
  <c r="D32" i="19"/>
  <c r="F32" i="19" s="1"/>
  <c r="D44" i="19"/>
  <c r="F44" i="19" s="1"/>
  <c r="D31" i="19"/>
  <c r="F31" i="19" s="1"/>
  <c r="D43" i="19"/>
  <c r="F43" i="19" s="1"/>
  <c r="D37" i="19"/>
  <c r="F37" i="19" s="1"/>
  <c r="D49" i="19"/>
  <c r="F49" i="19" s="1"/>
  <c r="D33" i="19"/>
  <c r="F33" i="19" s="1"/>
  <c r="D45" i="19"/>
  <c r="F45" i="19" s="1"/>
  <c r="D29" i="19"/>
  <c r="F29" i="19" s="1"/>
  <c r="D41" i="19"/>
  <c r="F41" i="19" s="1"/>
  <c r="BB36" i="13"/>
  <c r="V34" i="16"/>
  <c r="U34" i="16" s="1"/>
  <c r="V32" i="16"/>
  <c r="U32" i="16" s="1"/>
  <c r="X32" i="16" s="1"/>
  <c r="V29" i="16" l="1"/>
  <c r="U29" i="16" s="1"/>
  <c r="X29" i="16" s="1"/>
  <c r="V28" i="16"/>
  <c r="U28" i="16" s="1"/>
  <c r="X28" i="16" s="1"/>
  <c r="V27" i="16"/>
  <c r="U27" i="16" s="1"/>
  <c r="X27" i="16" s="1"/>
  <c r="V26" i="16"/>
  <c r="U26" i="16" s="1"/>
  <c r="X26" i="16" s="1"/>
  <c r="V25" i="16"/>
  <c r="U25" i="16" s="1"/>
  <c r="X25" i="16" s="1"/>
  <c r="V24" i="16"/>
  <c r="U24" i="16" s="1"/>
  <c r="X24" i="16" s="1"/>
  <c r="V23" i="16"/>
  <c r="U23" i="16" s="1"/>
  <c r="D128" i="13"/>
  <c r="D127" i="13"/>
  <c r="D126" i="13"/>
  <c r="D125" i="13"/>
  <c r="D124" i="13"/>
  <c r="D123" i="13"/>
  <c r="D122" i="13"/>
  <c r="D121" i="13"/>
  <c r="D120" i="13"/>
  <c r="D119" i="13"/>
  <c r="AJ30" i="20"/>
  <c r="AN30" i="20"/>
  <c r="AJ29" i="20"/>
  <c r="AN29" i="20"/>
  <c r="AJ28" i="20"/>
  <c r="AN28" i="20"/>
  <c r="AJ27" i="20"/>
  <c r="AN27" i="20"/>
  <c r="AJ26" i="20"/>
  <c r="AN26" i="20"/>
  <c r="AJ25" i="20"/>
  <c r="AN25" i="20"/>
  <c r="AJ24" i="20"/>
  <c r="AN24" i="20"/>
  <c r="Z96" i="13"/>
  <c r="AM92" i="13"/>
  <c r="AN20" i="19" s="1"/>
  <c r="AM91" i="13"/>
  <c r="AN19" i="19" s="1"/>
  <c r="AM90" i="13"/>
  <c r="AN18" i="19" s="1"/>
  <c r="AM89" i="13"/>
  <c r="AN17" i="19" s="1"/>
  <c r="AM88" i="13"/>
  <c r="AN16" i="19" s="1"/>
  <c r="AM87" i="13"/>
  <c r="AN15" i="19" s="1"/>
  <c r="AM86" i="13"/>
  <c r="AN14" i="19" s="1"/>
  <c r="AM85" i="13"/>
  <c r="AM84" i="13"/>
  <c r="AM83" i="13"/>
  <c r="AR86" i="13" l="1"/>
  <c r="AJ14" i="19" s="1"/>
  <c r="AR88" i="13"/>
  <c r="AJ16" i="19" s="1"/>
  <c r="AR90" i="13"/>
  <c r="AJ18" i="19" s="1"/>
  <c r="AR92" i="13"/>
  <c r="AJ20" i="19" s="1"/>
  <c r="AR87" i="13"/>
  <c r="AJ15" i="19" s="1"/>
  <c r="AR89" i="13"/>
  <c r="AJ17" i="19" s="1"/>
  <c r="AR91" i="13"/>
  <c r="AJ19" i="19" s="1"/>
  <c r="AJ13" i="20"/>
  <c r="AN13" i="20"/>
  <c r="AR84" i="13"/>
  <c r="AJ12" i="19" s="1"/>
  <c r="AN12" i="19"/>
  <c r="AE96" i="13"/>
  <c r="AJ11" i="20" s="1"/>
  <c r="AN11" i="20"/>
  <c r="AR83" i="13"/>
  <c r="AJ11" i="19" s="1"/>
  <c r="AN11" i="19"/>
  <c r="AR85" i="13"/>
  <c r="AJ13" i="19" s="1"/>
  <c r="AN13" i="19"/>
  <c r="AJ12" i="20"/>
  <c r="AN12" i="20"/>
  <c r="AB41" i="11"/>
  <c r="AB40" i="11"/>
  <c r="Q41" i="11"/>
  <c r="Q40" i="11"/>
  <c r="V33" i="20" l="1"/>
  <c r="F33" i="20"/>
  <c r="V23" i="19"/>
  <c r="F23" i="19"/>
  <c r="C10" i="16" l="1"/>
  <c r="AU155" i="16" l="1"/>
  <c r="AP155" i="16"/>
  <c r="AK155" i="16"/>
  <c r="AC155" i="16"/>
  <c r="X155" i="16"/>
  <c r="S155" i="16"/>
  <c r="K155" i="16"/>
  <c r="AU154" i="16"/>
  <c r="AP154" i="16"/>
  <c r="AK154" i="16"/>
  <c r="AC154" i="16"/>
  <c r="X154" i="16"/>
  <c r="S154" i="16"/>
  <c r="K154" i="16"/>
  <c r="K152" i="16"/>
  <c r="M133" i="16"/>
  <c r="M132" i="16"/>
  <c r="K151" i="16"/>
  <c r="V127" i="16"/>
  <c r="V124" i="16"/>
  <c r="V121" i="16"/>
  <c r="V118" i="16"/>
  <c r="V115" i="16"/>
  <c r="V112" i="16"/>
  <c r="V109" i="16"/>
  <c r="V106" i="16"/>
  <c r="V103" i="16"/>
  <c r="V100" i="16"/>
  <c r="AM126" i="16"/>
  <c r="AM123" i="16"/>
  <c r="AM120" i="16"/>
  <c r="AM117" i="16"/>
  <c r="AM114" i="16"/>
  <c r="AM111" i="16"/>
  <c r="AM108" i="16"/>
  <c r="AM105" i="16"/>
  <c r="AM102" i="16"/>
  <c r="AM99" i="16"/>
  <c r="P127" i="16"/>
  <c r="P124" i="16"/>
  <c r="P121" i="16"/>
  <c r="P118" i="16"/>
  <c r="P115" i="16"/>
  <c r="P112" i="16"/>
  <c r="P109" i="16"/>
  <c r="P106" i="16"/>
  <c r="P103" i="16"/>
  <c r="P100" i="16"/>
  <c r="C102" i="16"/>
  <c r="C105" i="16"/>
  <c r="C108" i="16"/>
  <c r="C111" i="16"/>
  <c r="C114" i="16"/>
  <c r="C117" i="16"/>
  <c r="C120" i="16"/>
  <c r="C123" i="16"/>
  <c r="C126" i="16"/>
  <c r="C99" i="16"/>
  <c r="AI15" i="13"/>
  <c r="AU15" i="13" s="1"/>
  <c r="BC15" i="13" s="1"/>
  <c r="AP77" i="16"/>
  <c r="AK77" i="16"/>
  <c r="AS56" i="16"/>
  <c r="AX56" i="16"/>
  <c r="AK56" i="16"/>
  <c r="D77" i="16"/>
  <c r="D56" i="16"/>
  <c r="BE32" i="13"/>
  <c r="V11" i="16" s="1"/>
  <c r="U11" i="16" s="1"/>
  <c r="O30" i="13" l="1"/>
  <c r="AB79" i="16"/>
  <c r="AB57" i="16"/>
  <c r="AB83" i="16"/>
  <c r="AB82" i="16"/>
  <c r="AB81" i="16"/>
  <c r="AB80" i="16"/>
  <c r="AB78" i="16"/>
  <c r="AB29" i="16"/>
  <c r="AB28" i="16"/>
  <c r="AB27" i="16"/>
  <c r="AB26" i="16"/>
  <c r="AB25" i="16"/>
  <c r="AB24" i="16"/>
  <c r="V31" i="16"/>
  <c r="V30" i="16"/>
  <c r="D11" i="16" l="1"/>
  <c r="M77" i="16" l="1"/>
  <c r="AJ134" i="13"/>
  <c r="M56" i="16" s="1"/>
  <c r="AL145" i="16" s="1"/>
  <c r="AN158" i="13" l="1"/>
  <c r="Q56" i="16"/>
  <c r="AN134" i="13"/>
  <c r="S130" i="13" s="1"/>
  <c r="Q77" i="16"/>
  <c r="Q11" i="16"/>
  <c r="AV32" i="13"/>
  <c r="AJ11" i="16" s="1"/>
  <c r="M11" i="16" l="1"/>
  <c r="AB84" i="16"/>
  <c r="AB86" i="16"/>
  <c r="AB32" i="16"/>
  <c r="AB85" i="16"/>
  <c r="Y11" i="14" l="1"/>
  <c r="T11" i="14"/>
  <c r="Q11" i="14"/>
  <c r="Q38" i="11"/>
  <c r="Q36" i="11"/>
  <c r="Z34" i="11"/>
  <c r="R34" i="11"/>
  <c r="Q32" i="11"/>
  <c r="Q31" i="11"/>
  <c r="Q29" i="11"/>
  <c r="Q28" i="11"/>
  <c r="BE41" i="13"/>
  <c r="V20" i="16" s="1"/>
  <c r="Q20" i="16"/>
  <c r="AV41" i="13"/>
  <c r="AJ20" i="16" s="1"/>
  <c r="M20" i="16"/>
  <c r="BE40" i="13"/>
  <c r="Q19" i="16"/>
  <c r="AV40" i="13"/>
  <c r="AJ19" i="16" s="1"/>
  <c r="M19" i="16"/>
  <c r="BE39" i="13"/>
  <c r="Q18" i="16"/>
  <c r="AV39" i="13"/>
  <c r="AJ18" i="16" s="1"/>
  <c r="M18" i="16"/>
  <c r="BE38" i="13"/>
  <c r="Y17" i="14" s="1"/>
  <c r="Q17" i="16"/>
  <c r="AV38" i="13"/>
  <c r="AJ17" i="16" s="1"/>
  <c r="BE37" i="13"/>
  <c r="Y16" i="14" s="1"/>
  <c r="Q16" i="16"/>
  <c r="AV37" i="13"/>
  <c r="AJ16" i="16" s="1"/>
  <c r="BE36" i="13"/>
  <c r="Q15" i="16"/>
  <c r="AV36" i="13"/>
  <c r="AJ15" i="16" s="1"/>
  <c r="BE35" i="13"/>
  <c r="Y14" i="14" s="1"/>
  <c r="Q14" i="16"/>
  <c r="AV35" i="13"/>
  <c r="AJ14" i="16" s="1"/>
  <c r="AN14" i="14"/>
  <c r="M14" i="16"/>
  <c r="BE34" i="13"/>
  <c r="Y13" i="14" s="1"/>
  <c r="Q13" i="16"/>
  <c r="AV34" i="13"/>
  <c r="AJ13" i="16" s="1"/>
  <c r="BE33" i="13"/>
  <c r="Y12" i="14" s="1"/>
  <c r="Q12" i="16"/>
  <c r="AV33" i="13"/>
  <c r="AJ12" i="16" s="1"/>
  <c r="M12" i="16"/>
  <c r="V18" i="16" l="1"/>
  <c r="U18" i="16" s="1"/>
  <c r="Y18" i="14"/>
  <c r="V19" i="16"/>
  <c r="U19" i="16" s="1"/>
  <c r="Y19" i="14"/>
  <c r="V15" i="16"/>
  <c r="U15" i="16" s="1"/>
  <c r="X15" i="16" s="1"/>
  <c r="Y15" i="14"/>
  <c r="U20" i="16"/>
  <c r="X20" i="16" s="1"/>
  <c r="V16" i="16"/>
  <c r="U16" i="16" s="1"/>
  <c r="X16" i="16" s="1"/>
  <c r="V17" i="16"/>
  <c r="U17" i="16" s="1"/>
  <c r="X17" i="16" s="1"/>
  <c r="Y20" i="14"/>
  <c r="V14" i="16"/>
  <c r="U14" i="16" s="1"/>
  <c r="V12" i="16"/>
  <c r="U12" i="16" s="1"/>
  <c r="V13" i="16"/>
  <c r="U13" i="16" s="1"/>
  <c r="X13" i="16" s="1"/>
  <c r="M15" i="16"/>
  <c r="AN16" i="14"/>
  <c r="M16" i="16"/>
  <c r="M13" i="16"/>
  <c r="M17" i="16"/>
  <c r="D11" i="14"/>
  <c r="D12" i="14"/>
  <c r="D13" i="14"/>
  <c r="D14" i="14"/>
  <c r="D44" i="14" s="1"/>
  <c r="F44" i="14" s="1"/>
  <c r="D15" i="14"/>
  <c r="D45" i="14" s="1"/>
  <c r="F45" i="14" s="1"/>
  <c r="D16" i="14"/>
  <c r="D17" i="14"/>
  <c r="D18" i="14"/>
  <c r="D19" i="14"/>
  <c r="D20" i="14"/>
  <c r="X14" i="16" l="1"/>
  <c r="AB14" i="16" s="1"/>
  <c r="X19" i="16"/>
  <c r="AB19" i="16" s="1"/>
  <c r="X18" i="16"/>
  <c r="AB18" i="16" s="1"/>
  <c r="AB20" i="16"/>
  <c r="X77" i="16"/>
  <c r="AB77" i="16" s="1"/>
  <c r="AL143" i="16"/>
  <c r="AL147" i="16" s="1"/>
  <c r="D37" i="14"/>
  <c r="F37" i="14" s="1"/>
  <c r="D49" i="14"/>
  <c r="F49" i="14" s="1"/>
  <c r="D36" i="14"/>
  <c r="F36" i="14" s="1"/>
  <c r="D48" i="14"/>
  <c r="F48" i="14" s="1"/>
  <c r="D31" i="14"/>
  <c r="F31" i="14" s="1"/>
  <c r="D43" i="14"/>
  <c r="F43" i="14" s="1"/>
  <c r="D35" i="14"/>
  <c r="F35" i="14" s="1"/>
  <c r="D47" i="14"/>
  <c r="F47" i="14" s="1"/>
  <c r="D38" i="14"/>
  <c r="F38" i="14" s="1"/>
  <c r="D50" i="14"/>
  <c r="F50" i="14" s="1"/>
  <c r="D34" i="14"/>
  <c r="F34" i="14" s="1"/>
  <c r="D46" i="14"/>
  <c r="F46" i="14" s="1"/>
  <c r="D30" i="14"/>
  <c r="F30" i="14" s="1"/>
  <c r="D42" i="14"/>
  <c r="F42" i="14" s="1"/>
  <c r="D33" i="14"/>
  <c r="F33" i="14" s="1"/>
  <c r="D32" i="14"/>
  <c r="F32" i="14" s="1"/>
  <c r="AB17" i="16"/>
  <c r="AN13" i="14"/>
  <c r="AN19" i="14"/>
  <c r="AN17" i="14"/>
  <c r="AN18" i="14"/>
  <c r="AB16" i="16"/>
  <c r="AN20" i="14"/>
  <c r="AB15" i="16"/>
  <c r="AN15" i="14"/>
  <c r="AB13" i="16"/>
  <c r="AN12" i="14"/>
  <c r="AN11" i="14"/>
  <c r="D41" i="14"/>
  <c r="F41" i="14" s="1"/>
  <c r="D29" i="14"/>
  <c r="F29" i="14" s="1"/>
  <c r="X34" i="16" l="1"/>
  <c r="AB34" i="16" s="1"/>
  <c r="X56" i="16"/>
  <c r="AB56" i="16" s="1"/>
  <c r="X11" i="16"/>
  <c r="X23" i="16"/>
  <c r="AB23" i="16" s="1"/>
  <c r="X12" i="16"/>
  <c r="O31" i="22"/>
  <c r="V23" i="14"/>
  <c r="AJ11" i="14"/>
  <c r="F23" i="14" s="1"/>
  <c r="AB11" i="16" l="1"/>
  <c r="AB12" i="16"/>
  <c r="U30" i="16"/>
  <c r="X30" i="16" s="1"/>
  <c r="AB30" i="16" s="1"/>
  <c r="U31" i="16" l="1"/>
  <c r="X31" i="16" s="1"/>
  <c r="AB31" i="16" s="1"/>
  <c r="X88" i="16" l="1"/>
  <c r="Q26" i="11" s="1"/>
  <c r="AB88" i="16" l="1"/>
  <c r="Q144" i="16" s="1"/>
  <c r="O32" i="22"/>
  <c r="O33" i="22"/>
  <c r="Q143" i="16"/>
  <c r="Q147" i="16" l="1"/>
  <c r="AS1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昌和</author>
    <author>ㅤ</author>
    <author>user</author>
  </authors>
  <commentList>
    <comment ref="B1" authorId="0" shapeId="0" xr:uid="{4C1E95B3-E536-480E-91F1-C48697F4F83C}">
      <text>
        <r>
          <rPr>
            <b/>
            <sz val="9"/>
            <color indexed="81"/>
            <rFont val="游ゴシック"/>
            <family val="3"/>
            <charset val="128"/>
          </rPr>
          <t>賃金改善費を申請される場合は、
3月事業実施の入力シートに記入してください。</t>
        </r>
      </text>
    </comment>
    <comment ref="AG2" authorId="1" shapeId="0" xr:uid="{9B8AA446-B7F9-4D5A-94EE-C59BBEE06A5E}">
      <text>
        <r>
          <rPr>
            <b/>
            <sz val="9"/>
            <color indexed="81"/>
            <rFont val="游ゴシック"/>
            <family val="3"/>
            <charset val="128"/>
          </rPr>
          <t>数字のみ記入してください。
（ハイフンは自動で入力されます）</t>
        </r>
      </text>
    </comment>
    <comment ref="F3" authorId="2" shapeId="0" xr:uid="{BCEA4418-ABA5-4B59-BA79-337A90674B81}">
      <text>
        <r>
          <rPr>
            <b/>
            <sz val="9"/>
            <color indexed="81"/>
            <rFont val="游ゴシック"/>
            <family val="3"/>
            <charset val="128"/>
          </rPr>
          <t>事業所様にて申請に必要な内部決裁の際に文書番号を取得されていれば記入してください。</t>
        </r>
      </text>
    </comment>
    <comment ref="AG3" authorId="1" shapeId="0" xr:uid="{6B9BC186-1CC4-40C6-A2D7-1B4FA43F81B0}">
      <text>
        <r>
          <rPr>
            <b/>
            <sz val="9"/>
            <color indexed="81"/>
            <rFont val="游ゴシック"/>
            <family val="3"/>
            <charset val="128"/>
          </rPr>
          <t>補助金受け取り口座に係る情報を記入してください。「個人口座へは原則送金不可」</t>
        </r>
      </text>
    </comment>
    <comment ref="F8" authorId="2" shapeId="0" xr:uid="{32D83623-C8C1-45B2-8008-79FE949C14A9}">
      <text>
        <r>
          <rPr>
            <b/>
            <sz val="9"/>
            <color theme="1"/>
            <rFont val="游ゴシック"/>
            <family val="3"/>
            <charset val="128"/>
          </rPr>
          <t>日付を西暦で記入してください。
例）2024/1/1→（表示）令和6年1月1日</t>
        </r>
      </text>
    </comment>
    <comment ref="T15" authorId="2" shapeId="0" xr:uid="{A62FF342-A70A-407D-9BDF-F311BC179AA1}">
      <text>
        <r>
          <rPr>
            <b/>
            <sz val="9"/>
            <color indexed="81"/>
            <rFont val="游ゴシック"/>
            <family val="3"/>
            <charset val="128"/>
          </rPr>
          <t>0の場合は空白にせず、0と記入してください。</t>
        </r>
      </text>
    </comment>
    <comment ref="K18" authorId="2" shapeId="0" xr:uid="{A5E61477-1B1C-46BC-A1DA-D9234122300F}">
      <text>
        <r>
          <rPr>
            <b/>
            <sz val="9"/>
            <color indexed="81"/>
            <rFont val="游ゴシック"/>
            <family val="3"/>
            <charset val="128"/>
          </rPr>
          <t>日付を西暦で記入してください。
例）2024/1/1
→（表示）令和6年1月1日</t>
        </r>
      </text>
    </comment>
    <comment ref="D31" authorId="2" shapeId="0" xr:uid="{CD6662EF-1AF1-4FD1-BF76-A3B59BAE144A}">
      <text>
        <r>
          <rPr>
            <b/>
            <sz val="9"/>
            <color indexed="81"/>
            <rFont val="游ゴシック"/>
            <family val="3"/>
            <charset val="128"/>
          </rPr>
          <t>カタログまたは見積書記載の機器の正式名称を記入してください。</t>
        </r>
      </text>
    </comment>
    <comment ref="R31" authorId="2" shapeId="0" xr:uid="{6D238438-A72D-4138-AE30-B346D1EBD9D9}">
      <text>
        <r>
          <rPr>
            <b/>
            <sz val="9"/>
            <color indexed="81"/>
            <rFont val="游ゴシック"/>
            <family val="3"/>
            <charset val="128"/>
          </rPr>
          <t>カタログまたは見積書記載の機器の型番を
記入してください。</t>
        </r>
      </text>
    </comment>
    <comment ref="AA32" authorId="1" shapeId="0" xr:uid="{3711FD4A-63DB-45DE-82FA-570A15540234}">
      <text>
        <r>
          <rPr>
            <b/>
            <sz val="9"/>
            <color indexed="81"/>
            <rFont val="游ゴシック"/>
            <family val="3"/>
            <charset val="128"/>
          </rPr>
          <t>・税抜き額の数字のみ記入してください。
・設置工事費、配送代は補助対象外です。
　※金額に含めないでください。</t>
        </r>
      </text>
    </comment>
    <comment ref="AS32" authorId="1" shapeId="0" xr:uid="{0BA09C7A-C2C4-43EC-A6E6-C8297F5DB390}">
      <text>
        <r>
          <rPr>
            <b/>
            <sz val="9"/>
            <color indexed="81"/>
            <rFont val="游ゴシック"/>
            <family val="3"/>
            <charset val="128"/>
          </rPr>
          <t>日付を西暦で記入してください。
例）2026/1/1
→（表示）R08.1.1</t>
        </r>
      </text>
    </comment>
    <comment ref="L48" authorId="2" shapeId="0" xr:uid="{038868EC-863E-4A1B-86A3-E6C1C5FCAB6F}">
      <text>
        <r>
          <rPr>
            <b/>
            <sz val="9"/>
            <color indexed="81"/>
            <rFont val="游ゴシック"/>
            <family val="3"/>
            <charset val="128"/>
          </rPr>
          <t>機器を新たに導入する場合は「導入」、
機器を買いかえる場合は「更新」、
既にある機器を追加購入する場合は「増設」を選択してください。</t>
        </r>
      </text>
    </comment>
    <comment ref="U48" authorId="1" shapeId="0" xr:uid="{E1838D20-C1FE-43F7-9EDA-0EF9CB6E902E}">
      <text>
        <r>
          <rPr>
            <b/>
            <sz val="9"/>
            <color indexed="81"/>
            <rFont val="游ゴシック"/>
            <family val="3"/>
            <charset val="128"/>
          </rPr>
          <t>公募申請時の成果・効果調書【様式３】に記載頂いた内容を参考に記入してください。</t>
        </r>
      </text>
    </comment>
    <comment ref="U82" authorId="2" shapeId="0" xr:uid="{6808C078-817E-4B69-8CB2-E91C52708977}">
      <text>
        <r>
          <rPr>
            <b/>
            <sz val="9"/>
            <color indexed="81"/>
            <rFont val="游ゴシック"/>
            <family val="3"/>
            <charset val="128"/>
          </rPr>
          <t>日付を西暦で記入してください。
例）2026/1/1
→（表示）令和08年1月1日</t>
        </r>
      </text>
    </comment>
    <comment ref="BB82" authorId="2" shapeId="0" xr:uid="{F71F6EB9-EDBD-4A03-93B1-337EE530D151}">
      <text>
        <r>
          <rPr>
            <b/>
            <sz val="9"/>
            <color indexed="81"/>
            <rFont val="游ゴシック"/>
            <family val="3"/>
            <charset val="128"/>
          </rPr>
          <t>求人を掲載したホームページ
のURLまたは添付したファイルのファイル名を記入してください。</t>
        </r>
      </text>
    </comment>
    <comment ref="AH83" authorId="1" shapeId="0" xr:uid="{4A609F36-A199-4D50-8DD6-9B5B23EFFDA5}">
      <text>
        <r>
          <rPr>
            <b/>
            <sz val="9"/>
            <color indexed="81"/>
            <rFont val="游ゴシック"/>
            <family val="3"/>
            <charset val="128"/>
          </rPr>
          <t>数字のみ記入してください。</t>
        </r>
      </text>
    </comment>
    <comment ref="D95" authorId="2" shapeId="0" xr:uid="{9D1C6554-E19D-48DF-ADE5-67CF893573F2}">
      <text>
        <r>
          <rPr>
            <b/>
            <sz val="9"/>
            <color indexed="81"/>
            <rFont val="游ゴシック"/>
            <family val="3"/>
            <charset val="128"/>
          </rPr>
          <t>雇用した対象職員の氏名をフルネームで記入してください。</t>
        </r>
      </text>
    </comment>
    <comment ref="M95" authorId="2" shapeId="0" xr:uid="{37F55F1C-F076-4BE8-9627-519CB8E0700B}">
      <text>
        <r>
          <rPr>
            <b/>
            <sz val="9"/>
            <color indexed="81"/>
            <rFont val="游ゴシック"/>
            <family val="3"/>
            <charset val="128"/>
          </rPr>
          <t>雇用契約書等の雇用開始日を西暦で記入してください。
例）2026/1/1→（表示）令和08年1月1日
※年度内（令和8年3月31日）に雇用していること</t>
        </r>
      </text>
    </comment>
    <comment ref="U95" authorId="2" shapeId="0" xr:uid="{B9E2DA0A-8844-4A2C-8C64-3EEEC0B3037B}">
      <text>
        <r>
          <rPr>
            <b/>
            <sz val="9"/>
            <color indexed="81"/>
            <rFont val="游ゴシック"/>
            <family val="3"/>
            <charset val="128"/>
          </rPr>
          <t>数字のみ記入してください。</t>
        </r>
      </text>
    </comment>
    <comment ref="R118" authorId="2" shapeId="0" xr:uid="{5CEC523F-DA58-4B45-9BFE-DC3F8602B182}">
      <text>
        <r>
          <rPr>
            <b/>
            <sz val="9"/>
            <color indexed="81"/>
            <rFont val="游ゴシック"/>
            <family val="3"/>
            <charset val="128"/>
          </rPr>
          <t>採用できなかった場合のみ、記入してください。</t>
        </r>
      </text>
    </comment>
    <comment ref="B130" authorId="1" shapeId="0" xr:uid="{72AD8985-8940-4B71-9884-FD3CB735DD3F}">
      <text>
        <r>
          <rPr>
            <b/>
            <sz val="9"/>
            <color theme="1"/>
            <rFont val="游ゴシック"/>
            <family val="3"/>
            <charset val="128"/>
          </rPr>
          <t>※注意
参加報告書、開催報告書の作成が別途必要となります。</t>
        </r>
      </text>
    </comment>
    <comment ref="AB133" authorId="1" shapeId="0" xr:uid="{C17A8BDF-9516-490F-AC26-1AE923257DDD}">
      <text>
        <r>
          <rPr>
            <b/>
            <sz val="9"/>
            <color indexed="81"/>
            <rFont val="游ゴシック"/>
            <family val="3"/>
            <charset val="128"/>
          </rPr>
          <t>金額入力欄には数字のみ記入してください。</t>
        </r>
      </text>
    </comment>
    <comment ref="AZ133" authorId="2" shapeId="0" xr:uid="{64F73836-9D7C-4868-9DEC-AC03944AF797}">
      <text>
        <r>
          <rPr>
            <b/>
            <sz val="9"/>
            <color indexed="81"/>
            <rFont val="游ゴシック"/>
            <family val="3"/>
            <charset val="128"/>
          </rPr>
          <t>参加者１名に１行記載してください。</t>
        </r>
      </text>
    </comment>
    <comment ref="L172" authorId="2" shapeId="0" xr:uid="{9580AA29-E510-4A91-A855-BD2D40DDCF98}">
      <text>
        <r>
          <rPr>
            <b/>
            <sz val="9"/>
            <color indexed="81"/>
            <rFont val="游ゴシック"/>
            <family val="3"/>
            <charset val="128"/>
          </rPr>
          <t>公募申請時　成果・効果調書【様式３】を参考に申請される費目について総合的にご記入ください。</t>
        </r>
      </text>
    </comment>
    <comment ref="C182" authorId="2" shapeId="0" xr:uid="{6741F914-52C6-4EA3-8EB6-493E3F9D2FE7}">
      <text>
        <r>
          <rPr>
            <b/>
            <sz val="9"/>
            <color indexed="81"/>
            <rFont val="游ゴシック"/>
            <family val="3"/>
            <charset val="128"/>
          </rPr>
          <t>郵便番号と住所を全て記入してください</t>
        </r>
      </text>
    </comment>
    <comment ref="K183" authorId="2" shapeId="0" xr:uid="{597C99D3-BDA7-4A7C-A5B0-8C3A1A8FDF40}">
      <text>
        <r>
          <rPr>
            <b/>
            <sz val="9"/>
            <color indexed="81"/>
            <rFont val="游ゴシック"/>
            <family val="3"/>
            <charset val="128"/>
          </rPr>
          <t>所属がなければ施設名を記入してください。</t>
        </r>
      </text>
    </comment>
    <comment ref="AP183" authorId="2" shapeId="0" xr:uid="{CAD97D9D-06CF-47F5-8358-D9FD40A549B5}">
      <text>
        <r>
          <rPr>
            <b/>
            <sz val="9"/>
            <color indexed="81"/>
            <rFont val="游ゴシック"/>
            <family val="3"/>
            <charset val="128"/>
          </rPr>
          <t>FAXがない場合は入力不要です。</t>
        </r>
      </text>
    </comment>
    <comment ref="C184" authorId="2" shapeId="0" xr:uid="{04AAA80D-5B75-4098-9B05-E75B3A4AA044}">
      <text>
        <r>
          <rPr>
            <b/>
            <sz val="9"/>
            <color indexed="81"/>
            <rFont val="游ゴシック"/>
            <family val="3"/>
            <charset val="128"/>
          </rPr>
          <t>担当者が1名しかいない場合は1名のみ記入してください。</t>
        </r>
      </text>
    </comment>
    <comment ref="R189" authorId="2" shapeId="0" xr:uid="{4D30AEF0-464C-436D-B95E-57A64BFCE94C}">
      <text>
        <r>
          <rPr>
            <b/>
            <sz val="9"/>
            <color indexed="81"/>
            <rFont val="游ゴシック"/>
            <family val="3"/>
            <charset val="128"/>
          </rPr>
          <t>メールアドレスではなく電話番号を記入してください。</t>
        </r>
      </text>
    </comment>
    <comment ref="W205" authorId="2" shapeId="0" xr:uid="{2B69EF94-177F-4B3C-84AD-43EF0F0D88D0}">
      <text>
        <r>
          <rPr>
            <b/>
            <sz val="9"/>
            <color indexed="81"/>
            <rFont val="游ゴシック"/>
            <family val="3"/>
            <charset val="128"/>
          </rPr>
          <t>施設支援費対象の器具の検収を行った日、検収員情報を記入してください。
※検収日がない場合は、納品日を記入してください。
※複数申請がある場合は、一番最後の日付（検収日、納品日）を記入してください。</t>
        </r>
      </text>
    </comment>
    <comment ref="W210" authorId="2" shapeId="0" xr:uid="{149107A3-5A2A-4F22-8CD7-220F0F74B966}">
      <text>
        <r>
          <rPr>
            <b/>
            <sz val="9"/>
            <color indexed="8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215" authorId="2" shapeId="0" xr:uid="{F6410DD0-0938-4002-A3AF-99B26B79EAF1}">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3" authorId="0" shapeId="0" xr:uid="{00000000-0006-0000-0300-000001000000}">
      <text>
        <r>
          <rPr>
            <b/>
            <sz val="11"/>
            <color theme="1"/>
            <rFont val="游ゴシック"/>
            <family val="3"/>
            <charset val="128"/>
          </rPr>
          <t>空欄でお願い致します。</t>
        </r>
      </text>
    </comment>
  </commentList>
</comments>
</file>

<file path=xl/sharedStrings.xml><?xml version="1.0" encoding="utf-8"?>
<sst xmlns="http://schemas.openxmlformats.org/spreadsheetml/2006/main" count="804" uniqueCount="367">
  <si>
    <t>【入力シート】自動車事故被害者受入環境整備事業　★継続経費（令和８年2月までに事業完了の場合）</t>
    <rPh sb="1" eb="3">
      <t>ニュウリョク</t>
    </rPh>
    <rPh sb="25" eb="27">
      <t>ケイゾク</t>
    </rPh>
    <rPh sb="27" eb="29">
      <t>ケイヒ</t>
    </rPh>
    <rPh sb="33" eb="34">
      <t>ネン</t>
    </rPh>
    <rPh sb="35" eb="36">
      <t>ツキ</t>
    </rPh>
    <rPh sb="39" eb="41">
      <t>ジギョウ</t>
    </rPh>
    <rPh sb="41" eb="43">
      <t>カンリョウ</t>
    </rPh>
    <rPh sb="44" eb="46">
      <t>バアイ</t>
    </rPh>
    <phoneticPr fontId="4"/>
  </si>
  <si>
    <t>郵便番号</t>
    <rPh sb="0" eb="2">
      <t>ユウビン</t>
    </rPh>
    <rPh sb="2" eb="4">
      <t>バンゴウ</t>
    </rPh>
    <phoneticPr fontId="4"/>
  </si>
  <si>
    <t>文書番号</t>
    <rPh sb="0" eb="2">
      <t>ブンショ</t>
    </rPh>
    <rPh sb="2" eb="4">
      <t>バンゴウ</t>
    </rPh>
    <phoneticPr fontId="4"/>
  </si>
  <si>
    <t>受取人住所</t>
    <rPh sb="0" eb="2">
      <t>ウケトリ</t>
    </rPh>
    <rPh sb="2" eb="3">
      <t>ニン</t>
    </rPh>
    <rPh sb="3" eb="5">
      <t>ジュウショ</t>
    </rPh>
    <phoneticPr fontId="4"/>
  </si>
  <si>
    <t>住所</t>
    <rPh sb="0" eb="2">
      <t>ジュウショ</t>
    </rPh>
    <phoneticPr fontId="4"/>
  </si>
  <si>
    <t>東京都千代田区霞が関2-1-3</t>
    <rPh sb="0" eb="3">
      <t>トウキョウト</t>
    </rPh>
    <rPh sb="3" eb="7">
      <t>チヨダク</t>
    </rPh>
    <rPh sb="7" eb="8">
      <t>カスミ</t>
    </rPh>
    <rPh sb="9" eb="10">
      <t>セキ</t>
    </rPh>
    <phoneticPr fontId="4"/>
  </si>
  <si>
    <t>申請日</t>
    <rPh sb="0" eb="3">
      <t>シンセイビ</t>
    </rPh>
    <phoneticPr fontId="4"/>
  </si>
  <si>
    <t>ﾌﾘｶﾞﾅ</t>
  </si>
  <si>
    <t>ﾄｳｷｮｳﾄﾁﾖﾀﾞｸｶｽﾐｶﾞｾｷ</t>
  </si>
  <si>
    <t>口座名義人</t>
    <rPh sb="0" eb="2">
      <t>コウザ</t>
    </rPh>
    <rPh sb="2" eb="5">
      <t>メイギニン</t>
    </rPh>
    <phoneticPr fontId="4"/>
  </si>
  <si>
    <t>氏名</t>
    <rPh sb="0" eb="2">
      <t>シメイ</t>
    </rPh>
    <phoneticPr fontId="4"/>
  </si>
  <si>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4"/>
  </si>
  <si>
    <t>法人・施設名</t>
    <rPh sb="0" eb="2">
      <t>ホウジン</t>
    </rPh>
    <rPh sb="3" eb="5">
      <t>シセツ</t>
    </rPh>
    <rPh sb="5" eb="6">
      <t>メイ</t>
    </rPh>
    <phoneticPr fontId="4"/>
  </si>
  <si>
    <t>社会福祉法人国交会 自動車苑　保障ハウス</t>
    <rPh sb="2" eb="4">
      <t>フクシ</t>
    </rPh>
    <rPh sb="10" eb="13">
      <t>ジドウシャ</t>
    </rPh>
    <rPh sb="13" eb="14">
      <t>エン</t>
    </rPh>
    <rPh sb="15" eb="17">
      <t>ホショウ</t>
    </rPh>
    <phoneticPr fontId="4"/>
  </si>
  <si>
    <t>ｼｬｶｲﾌｸｼﾎｳｼﾞﾝｺｯｺｳｶｲ ｼﾞﾄﾞｳｼｬｴﾝ ﾘｼﾞﾁｮｳ ｺｸﾄﾞ ﾀﾛｳ</t>
  </si>
  <si>
    <t>代表者役職・名前</t>
    <rPh sb="0" eb="3">
      <t>ダイヒョウシャ</t>
    </rPh>
    <rPh sb="3" eb="5">
      <t>ヤクショク</t>
    </rPh>
    <rPh sb="6" eb="7">
      <t>メイ</t>
    </rPh>
    <rPh sb="7" eb="8">
      <t>マエ</t>
    </rPh>
    <phoneticPr fontId="4"/>
  </si>
  <si>
    <t>理事長　国土　太郎</t>
    <rPh sb="0" eb="3">
      <t>リジチョウ</t>
    </rPh>
    <rPh sb="4" eb="6">
      <t>コクド</t>
    </rPh>
    <rPh sb="7" eb="9">
      <t>タロウ</t>
    </rPh>
    <phoneticPr fontId="4"/>
  </si>
  <si>
    <t>振込先金融機関</t>
    <rPh sb="0" eb="3">
      <t>フリコミサキ</t>
    </rPh>
    <rPh sb="3" eb="5">
      <t>キンユウ</t>
    </rPh>
    <rPh sb="5" eb="7">
      <t>キカン</t>
    </rPh>
    <phoneticPr fontId="4"/>
  </si>
  <si>
    <t>国土交通銀行</t>
    <rPh sb="0" eb="2">
      <t>コクド</t>
    </rPh>
    <rPh sb="2" eb="4">
      <t>コウツウ</t>
    </rPh>
    <rPh sb="4" eb="6">
      <t>ギンコウ</t>
    </rPh>
    <phoneticPr fontId="4"/>
  </si>
  <si>
    <t>金融機関コード</t>
    <rPh sb="0" eb="4">
      <t>キンユウキカン</t>
    </rPh>
    <phoneticPr fontId="4"/>
  </si>
  <si>
    <t>1234</t>
    <phoneticPr fontId="4"/>
  </si>
  <si>
    <t>開設日</t>
    <rPh sb="0" eb="3">
      <t>カイセツビ</t>
    </rPh>
    <phoneticPr fontId="4"/>
  </si>
  <si>
    <t>支店</t>
    <rPh sb="0" eb="2">
      <t>シテン</t>
    </rPh>
    <phoneticPr fontId="4"/>
  </si>
  <si>
    <t>霞ヶ関支店</t>
    <rPh sb="0" eb="3">
      <t>カスミガセキ</t>
    </rPh>
    <rPh sb="3" eb="5">
      <t>シテン</t>
    </rPh>
    <phoneticPr fontId="4"/>
  </si>
  <si>
    <t>支店コード</t>
    <rPh sb="0" eb="2">
      <t>シテン</t>
    </rPh>
    <phoneticPr fontId="4"/>
  </si>
  <si>
    <t>123</t>
    <phoneticPr fontId="4"/>
  </si>
  <si>
    <t>預金種別</t>
    <rPh sb="0" eb="2">
      <t>ヨキン</t>
    </rPh>
    <rPh sb="2" eb="4">
      <t>シュベツ</t>
    </rPh>
    <phoneticPr fontId="4"/>
  </si>
  <si>
    <t>普通預金</t>
    <rPh sb="0" eb="2">
      <t>フツウ</t>
    </rPh>
    <rPh sb="2" eb="4">
      <t>ヨキン</t>
    </rPh>
    <phoneticPr fontId="4"/>
  </si>
  <si>
    <t>口座番号</t>
    <rPh sb="0" eb="2">
      <t>コウザ</t>
    </rPh>
    <rPh sb="2" eb="4">
      <t>バンゴウ</t>
    </rPh>
    <phoneticPr fontId="4"/>
  </si>
  <si>
    <t>税抜き申請・税込み申請の別</t>
    <rPh sb="0" eb="2">
      <t>ゼイヌ</t>
    </rPh>
    <rPh sb="3" eb="5">
      <t>シンセイ</t>
    </rPh>
    <rPh sb="6" eb="8">
      <t>ゼイコ</t>
    </rPh>
    <rPh sb="9" eb="11">
      <t>シンセイ</t>
    </rPh>
    <rPh sb="12" eb="13">
      <t>ベツ</t>
    </rPh>
    <phoneticPr fontId="4"/>
  </si>
  <si>
    <t>税抜き</t>
    <rPh sb="0" eb="2">
      <t>ゼイヌ</t>
    </rPh>
    <phoneticPr fontId="4"/>
  </si>
  <si>
    <t>補助限度額</t>
    <rPh sb="0" eb="2">
      <t>ホジョ</t>
    </rPh>
    <rPh sb="2" eb="5">
      <t>ゲンドガク</t>
    </rPh>
    <phoneticPr fontId="4"/>
  </si>
  <si>
    <t>税込み</t>
    <rPh sb="0" eb="2">
      <t>ゼイコ</t>
    </rPh>
    <phoneticPr fontId="4"/>
  </si>
  <si>
    <t>申請日時点における入所者の状況</t>
    <rPh sb="0" eb="5">
      <t>シンセイビジテン</t>
    </rPh>
    <rPh sb="9" eb="11">
      <t>ニュウショ</t>
    </rPh>
    <rPh sb="11" eb="12">
      <t>シャ</t>
    </rPh>
    <rPh sb="13" eb="15">
      <t>ジョウキョウ</t>
    </rPh>
    <phoneticPr fontId="4"/>
  </si>
  <si>
    <t>定員</t>
    <rPh sb="0" eb="2">
      <t>テイイン</t>
    </rPh>
    <phoneticPr fontId="4"/>
  </si>
  <si>
    <t>名</t>
    <rPh sb="0" eb="1">
      <t>メイ</t>
    </rPh>
    <phoneticPr fontId="4"/>
  </si>
  <si>
    <t>入居者数</t>
    <rPh sb="0" eb="3">
      <t>ニュウキョシャ</t>
    </rPh>
    <rPh sb="3" eb="4">
      <t>スウ</t>
    </rPh>
    <phoneticPr fontId="4"/>
  </si>
  <si>
    <t>うち重度後遺障害者数（A）※</t>
    <rPh sb="2" eb="4">
      <t>ジュウド</t>
    </rPh>
    <rPh sb="4" eb="6">
      <t>コウイ</t>
    </rPh>
    <rPh sb="6" eb="9">
      <t>ショウガイシャ</t>
    </rPh>
    <rPh sb="9" eb="10">
      <t>スウ</t>
    </rPh>
    <phoneticPr fontId="4"/>
  </si>
  <si>
    <t>申請日以降具体的な入所の見込みがある重度後遺障害者数（B）※</t>
    <rPh sb="0" eb="3">
      <t>シンセイビ</t>
    </rPh>
    <rPh sb="3" eb="5">
      <t>イコウ</t>
    </rPh>
    <rPh sb="5" eb="8">
      <t>グタイテキ</t>
    </rPh>
    <rPh sb="9" eb="11">
      <t>ニュウショ</t>
    </rPh>
    <rPh sb="12" eb="14">
      <t>ミコ</t>
    </rPh>
    <rPh sb="18" eb="25">
      <t>ジュウドコウイショウガイシャ</t>
    </rPh>
    <rPh sb="25" eb="26">
      <t>スウ</t>
    </rPh>
    <phoneticPr fontId="4"/>
  </si>
  <si>
    <t>令和７年度末時点の重度後遺障害者数（A＋B）※</t>
    <rPh sb="3" eb="4">
      <t>ネン</t>
    </rPh>
    <rPh sb="4" eb="5">
      <t>ド</t>
    </rPh>
    <rPh sb="5" eb="6">
      <t>マツ</t>
    </rPh>
    <rPh sb="6" eb="8">
      <t>ジテン</t>
    </rPh>
    <rPh sb="9" eb="16">
      <t>ジュウドコウイショウガイシャ</t>
    </rPh>
    <rPh sb="16" eb="17">
      <t>スウ</t>
    </rPh>
    <phoneticPr fontId="4"/>
  </si>
  <si>
    <t>重度後遺障害者の割合</t>
    <rPh sb="0" eb="7">
      <t>ジュウドコウイショウガイシャ</t>
    </rPh>
    <rPh sb="8" eb="10">
      <t>ワリアイ</t>
    </rPh>
    <phoneticPr fontId="4"/>
  </si>
  <si>
    <t>補助率</t>
    <rPh sb="0" eb="3">
      <t>ホジョリツ</t>
    </rPh>
    <phoneticPr fontId="4"/>
  </si>
  <si>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4"/>
  </si>
  <si>
    <t>（自動車事故による）
重度後遺障害者</t>
    <rPh sb="1" eb="4">
      <t>ジドウシャ</t>
    </rPh>
    <rPh sb="4" eb="6">
      <t>ジコ</t>
    </rPh>
    <rPh sb="11" eb="13">
      <t>ジュウド</t>
    </rPh>
    <rPh sb="13" eb="15">
      <t>コウイ</t>
    </rPh>
    <rPh sb="15" eb="18">
      <t>ショウガイシャ</t>
    </rPh>
    <phoneticPr fontId="10"/>
  </si>
  <si>
    <t>入所年月日（予定日）</t>
    <rPh sb="0" eb="2">
      <t>ニュウショ</t>
    </rPh>
    <rPh sb="2" eb="5">
      <t>ネンガッピ</t>
    </rPh>
    <rPh sb="6" eb="9">
      <t>ヨテイビ</t>
    </rPh>
    <phoneticPr fontId="10"/>
  </si>
  <si>
    <t>①</t>
  </si>
  <si>
    <t>②</t>
  </si>
  <si>
    <t>③</t>
  </si>
  <si>
    <t>④</t>
    <phoneticPr fontId="7"/>
  </si>
  <si>
    <t>⑤</t>
    <phoneticPr fontId="7"/>
  </si>
  <si>
    <t>⑥</t>
    <phoneticPr fontId="7"/>
  </si>
  <si>
    <t>⑦</t>
    <phoneticPr fontId="7"/>
  </si>
  <si>
    <t>⑧</t>
    <phoneticPr fontId="7"/>
  </si>
  <si>
    <t>⑨</t>
    <phoneticPr fontId="7"/>
  </si>
  <si>
    <t>⑩</t>
    <phoneticPr fontId="7"/>
  </si>
  <si>
    <t>（１）施設支援費</t>
    <rPh sb="3" eb="5">
      <t>シセツ</t>
    </rPh>
    <rPh sb="5" eb="8">
      <t>シエンヒ</t>
    </rPh>
    <phoneticPr fontId="4"/>
  </si>
  <si>
    <t>交付申請額</t>
    <rPh sb="0" eb="2">
      <t>コウフ</t>
    </rPh>
    <rPh sb="2" eb="5">
      <t>シンセイガク</t>
    </rPh>
    <phoneticPr fontId="4"/>
  </si>
  <si>
    <t>税抜金額</t>
    <rPh sb="0" eb="2">
      <t>ゼイヌ</t>
    </rPh>
    <rPh sb="2" eb="4">
      <t>キンガク</t>
    </rPh>
    <phoneticPr fontId="4"/>
  </si>
  <si>
    <t>消費税</t>
    <rPh sb="0" eb="3">
      <t>ショウヒゼイ</t>
    </rPh>
    <phoneticPr fontId="4"/>
  </si>
  <si>
    <t>税込金額</t>
    <rPh sb="0" eb="2">
      <t>ゼイコ</t>
    </rPh>
    <rPh sb="2" eb="4">
      <t>キンガク</t>
    </rPh>
    <phoneticPr fontId="4"/>
  </si>
  <si>
    <t>補助金対象経費</t>
    <rPh sb="0" eb="3">
      <t>ホジョキン</t>
    </rPh>
    <rPh sb="3" eb="5">
      <t>タイショウ</t>
    </rPh>
    <rPh sb="5" eb="7">
      <t>ケイヒ</t>
    </rPh>
    <phoneticPr fontId="4"/>
  </si>
  <si>
    <t>分類</t>
    <rPh sb="0" eb="2">
      <t>ブンルイ</t>
    </rPh>
    <phoneticPr fontId="4"/>
  </si>
  <si>
    <t>購入機器名</t>
    <rPh sb="0" eb="2">
      <t>コウニュウ</t>
    </rPh>
    <rPh sb="2" eb="5">
      <t>キキメイ</t>
    </rPh>
    <phoneticPr fontId="4"/>
  </si>
  <si>
    <t>メーカー名</t>
    <rPh sb="4" eb="5">
      <t>メイ</t>
    </rPh>
    <phoneticPr fontId="4"/>
  </si>
  <si>
    <t>型番</t>
    <rPh sb="0" eb="2">
      <t>カタバン</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</si>
  <si>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</si>
  <si>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</si>
  <si>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</si>
  <si>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</si>
  <si>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納品日</t>
    <rPh sb="0" eb="3">
      <t>ノウヒンビ</t>
    </rPh>
    <phoneticPr fontId="4"/>
  </si>
  <si>
    <t>実施年月</t>
    <rPh sb="0" eb="2">
      <t>ジッシ</t>
    </rPh>
    <rPh sb="2" eb="4">
      <t>ネンゲツ</t>
    </rPh>
    <phoneticPr fontId="4"/>
  </si>
  <si>
    <t>医用テレメータ</t>
  </si>
  <si>
    <t>○○○(株)</t>
    <rPh sb="3" eb="6">
      <t>カブ</t>
    </rPh>
    <phoneticPr fontId="4"/>
  </si>
  <si>
    <t>XX-XXXX</t>
  </si>
  <si>
    <t>式</t>
    <rPh sb="0" eb="1">
      <t>シキ</t>
    </rPh>
    <phoneticPr fontId="4"/>
  </si>
  <si>
    <t>チルトテーブル</t>
  </si>
  <si>
    <t>リクライニング車椅子</t>
  </si>
  <si>
    <t>台</t>
    <rPh sb="0" eb="1">
      <t>ダイ</t>
    </rPh>
    <phoneticPr fontId="4"/>
  </si>
  <si>
    <t>特殊浴槽</t>
    <rPh sb="0" eb="2">
      <t>トクシュ</t>
    </rPh>
    <rPh sb="2" eb="4">
      <t>ヨクソウ</t>
    </rPh>
    <phoneticPr fontId="4"/>
  </si>
  <si>
    <t>シャワーチェア</t>
    <phoneticPr fontId="4"/>
  </si>
  <si>
    <t>　施設支援費により導入した介護器具・用具等の導入（更新・増設）理由及び使用方法</t>
    <rPh sb="1" eb="3">
      <t>シセツ</t>
    </rPh>
    <rPh sb="3" eb="5">
      <t>シエン</t>
    </rPh>
    <rPh sb="5" eb="6">
      <t>ヒ</t>
    </rPh>
    <rPh sb="9" eb="11">
      <t>ドウニュウ</t>
    </rPh>
    <rPh sb="13" eb="15">
      <t>カイゴ</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4"/>
  </si>
  <si>
    <t>実施内容</t>
    <rPh sb="0" eb="2">
      <t>ジッシ</t>
    </rPh>
    <rPh sb="2" eb="4">
      <t>ナイヨウ</t>
    </rPh>
    <phoneticPr fontId="4"/>
  </si>
  <si>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4"/>
  </si>
  <si>
    <t>同種の介護器具・用具等の保有の有無</t>
    <phoneticPr fontId="8"/>
  </si>
  <si>
    <t>なし</t>
  </si>
  <si>
    <t>導入・更新等の別</t>
    <rPh sb="0" eb="2">
      <t>ドウニュウ</t>
    </rPh>
    <rPh sb="3" eb="5">
      <t>コウシン</t>
    </rPh>
    <rPh sb="5" eb="6">
      <t>トウ</t>
    </rPh>
    <rPh sb="7" eb="8">
      <t>ベツ</t>
    </rPh>
    <phoneticPr fontId="4"/>
  </si>
  <si>
    <t>導入</t>
    <rPh sb="0" eb="2">
      <t>ドウニュウ</t>
    </rPh>
    <phoneticPr fontId="4"/>
  </si>
  <si>
    <t>理由・効果</t>
    <rPh sb="0" eb="2">
      <t>リユウ</t>
    </rPh>
    <rPh sb="3" eb="5">
      <t>コウカ</t>
    </rPh>
    <phoneticPr fontId="4"/>
  </si>
  <si>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rPh sb="28" eb="30">
      <t>ショウジョウ</t>
    </rPh>
    <rPh sb="37" eb="39">
      <t>タイオウ</t>
    </rPh>
    <rPh sb="44" eb="45">
      <t>ホン</t>
    </rPh>
    <rPh sb="45" eb="47">
      <t>キキ</t>
    </rPh>
    <rPh sb="48" eb="50">
      <t>ドウニュウ</t>
    </rPh>
    <rPh sb="58" eb="60">
      <t>ホウホウ</t>
    </rPh>
    <rPh sb="64" eb="65">
      <t>モチ</t>
    </rPh>
    <rPh sb="76" eb="78">
      <t>カイゼン</t>
    </rPh>
    <rPh sb="79" eb="80">
      <t>ハカ</t>
    </rPh>
    <rPh sb="86" eb="88">
      <t>コウジョウ</t>
    </rPh>
    <rPh sb="89" eb="91">
      <t>メザ</t>
    </rPh>
    <rPh sb="95" eb="96">
      <t>カンガ</t>
    </rPh>
    <rPh sb="111" eb="113">
      <t>トウガイ</t>
    </rPh>
    <rPh sb="113" eb="115">
      <t>キキ</t>
    </rPh>
    <rPh sb="116" eb="118">
      <t>ホユウ</t>
    </rPh>
    <rPh sb="128" eb="130">
      <t>ドウニュウ</t>
    </rPh>
    <rPh sb="131" eb="133">
      <t>キボウ</t>
    </rPh>
    <phoneticPr fontId="4"/>
  </si>
  <si>
    <t>更新</t>
    <rPh sb="0" eb="2">
      <t>コウシン</t>
    </rPh>
    <phoneticPr fontId="4"/>
  </si>
  <si>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phoneticPr fontId="6"/>
  </si>
  <si>
    <t>増設</t>
    <rPh sb="0" eb="2">
      <t>ゾウセツ</t>
    </rPh>
    <phoneticPr fontId="4"/>
  </si>
  <si>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
    <phoneticPr fontId="4"/>
  </si>
  <si>
    <t>あり</t>
    <phoneticPr fontId="4"/>
  </si>
  <si>
    <t>なし</t>
    <phoneticPr fontId="4"/>
  </si>
  <si>
    <t>（2）求人情報発信費</t>
  </si>
  <si>
    <t>イ　就職情報掲載料、新聞広告、パンフレット作成等を申請する場合</t>
    <phoneticPr fontId="4"/>
  </si>
  <si>
    <t>実施時期</t>
    <rPh sb="0" eb="2">
      <t>ジッシ</t>
    </rPh>
    <rPh sb="2" eb="4">
      <t>ジキ</t>
    </rPh>
    <phoneticPr fontId="4"/>
  </si>
  <si>
    <t>掲載終了日または納品日</t>
    <rPh sb="0" eb="5">
      <t>ケイサイシュウリョウビ</t>
    </rPh>
    <rPh sb="8" eb="11">
      <t>ノウヒンビ</t>
    </rPh>
    <phoneticPr fontId="4"/>
  </si>
  <si>
    <t>金額（税抜）</t>
    <rPh sb="0" eb="2">
      <t>キンガク</t>
    </rPh>
    <rPh sb="3" eb="5">
      <t>ゼイヌ</t>
    </rPh>
    <phoneticPr fontId="4"/>
  </si>
  <si>
    <t>消費税額</t>
    <rPh sb="0" eb="3">
      <t>ショウヒゼイ</t>
    </rPh>
    <rPh sb="3" eb="4">
      <t>ガク</t>
    </rPh>
    <phoneticPr fontId="4"/>
  </si>
  <si>
    <t>金額（税込）</t>
    <rPh sb="0" eb="2">
      <t>キンガク</t>
    </rPh>
    <rPh sb="3" eb="5">
      <t>ゼイコ</t>
    </rPh>
    <phoneticPr fontId="9"/>
  </si>
  <si>
    <t>運営会社名</t>
    <phoneticPr fontId="9"/>
  </si>
  <si>
    <t>サイトURL及び成果物の名称</t>
    <rPh sb="6" eb="7">
      <t>オヨ</t>
    </rPh>
    <rPh sb="8" eb="11">
      <t>セイカブツ</t>
    </rPh>
    <rPh sb="12" eb="14">
      <t>メイショウ</t>
    </rPh>
    <phoneticPr fontId="9"/>
  </si>
  <si>
    <t>大手就職情報サイト○○○掲載</t>
    <rPh sb="0" eb="2">
      <t>オオテ</t>
    </rPh>
    <rPh sb="2" eb="4">
      <t>シュウショク</t>
    </rPh>
    <rPh sb="4" eb="6">
      <t>ジョウホウ</t>
    </rPh>
    <rPh sb="12" eb="14">
      <t>ケイサイ</t>
    </rPh>
    <phoneticPr fontId="4"/>
  </si>
  <si>
    <t>令和７年12月～令和８年２月</t>
  </si>
  <si>
    <t>○○○(株)</t>
    <rPh sb="3" eb="6">
      <t>カブ</t>
    </rPh>
    <phoneticPr fontId="9"/>
  </si>
  <si>
    <t>XX/XXXX.XX</t>
  </si>
  <si>
    <t>パンフレットの作成</t>
    <rPh sb="7" eb="9">
      <t>サクセイ</t>
    </rPh>
    <phoneticPr fontId="4"/>
  </si>
  <si>
    <t>令和８年１月</t>
  </si>
  <si>
    <t>職員募集！</t>
    <rPh sb="0" eb="2">
      <t>ショクイン</t>
    </rPh>
    <rPh sb="2" eb="4">
      <t>ボシュウ</t>
    </rPh>
    <phoneticPr fontId="9"/>
  </si>
  <si>
    <t>チラシ作成</t>
    <rPh sb="3" eb="5">
      <t>サクセイ</t>
    </rPh>
    <phoneticPr fontId="4"/>
  </si>
  <si>
    <t>令和８年２月</t>
  </si>
  <si>
    <t>ロ　職業紹介手数料、採用課金型求人掲載料を申請する場合</t>
    <rPh sb="17" eb="20">
      <t>ケイサイリョウ</t>
    </rPh>
    <rPh sb="21" eb="23">
      <t>シンセイ</t>
    </rPh>
    <rPh sb="25" eb="27">
      <t>バアイ</t>
    </rPh>
    <phoneticPr fontId="4"/>
  </si>
  <si>
    <t>対象職員</t>
    <rPh sb="0" eb="2">
      <t>タイショウ</t>
    </rPh>
    <rPh sb="2" eb="4">
      <t>ショクイン</t>
    </rPh>
    <phoneticPr fontId="9"/>
  </si>
  <si>
    <t>雇用形態</t>
    <rPh sb="0" eb="2">
      <t>コヨウ</t>
    </rPh>
    <rPh sb="2" eb="4">
      <t>ケイタイ</t>
    </rPh>
    <phoneticPr fontId="9"/>
  </si>
  <si>
    <t>雇用開始日</t>
    <rPh sb="0" eb="5">
      <t>コヨウカイシビ</t>
    </rPh>
    <phoneticPr fontId="9"/>
  </si>
  <si>
    <t>紹介手数料（税抜）</t>
    <rPh sb="0" eb="5">
      <t>ショウカイテスウリョウ</t>
    </rPh>
    <rPh sb="6" eb="8">
      <t>ゼイヌ</t>
    </rPh>
    <phoneticPr fontId="4"/>
  </si>
  <si>
    <t>紹介会社名</t>
    <rPh sb="0" eb="2">
      <t>ショウカイ</t>
    </rPh>
    <rPh sb="2" eb="4">
      <t>ガイシャ</t>
    </rPh>
    <rPh sb="4" eb="5">
      <t>メイ</t>
    </rPh>
    <phoneticPr fontId="9"/>
  </si>
  <si>
    <t>田中太郎</t>
    <rPh sb="0" eb="2">
      <t>タナカ</t>
    </rPh>
    <rPh sb="2" eb="4">
      <t>タロウ</t>
    </rPh>
    <phoneticPr fontId="4"/>
  </si>
  <si>
    <t>正社員</t>
    <rPh sb="0" eb="3">
      <t>セイシャイン</t>
    </rPh>
    <phoneticPr fontId="9"/>
  </si>
  <si>
    <t>田中次郎</t>
    <rPh sb="0" eb="2">
      <t>タナカ</t>
    </rPh>
    <rPh sb="2" eb="4">
      <t>ジロウ</t>
    </rPh>
    <phoneticPr fontId="6"/>
  </si>
  <si>
    <t>パート</t>
  </si>
  <si>
    <t>田中三郎</t>
    <rPh sb="0" eb="4">
      <t>タナカサブロウ</t>
    </rPh>
    <phoneticPr fontId="4"/>
  </si>
  <si>
    <t>求人情報発信費により得られた成果</t>
    <rPh sb="0" eb="2">
      <t>キュウジン</t>
    </rPh>
    <rPh sb="2" eb="4">
      <t>ジョウホウ</t>
    </rPh>
    <rPh sb="4" eb="6">
      <t>ハッシン</t>
    </rPh>
    <rPh sb="6" eb="7">
      <t>ヒ</t>
    </rPh>
    <rPh sb="10" eb="11">
      <t>エ</t>
    </rPh>
    <rPh sb="14" eb="16">
      <t>セイカ</t>
    </rPh>
    <phoneticPr fontId="4"/>
  </si>
  <si>
    <t>採用出来た人数</t>
    <rPh sb="0" eb="2">
      <t>サイヨウ</t>
    </rPh>
    <rPh sb="2" eb="4">
      <t>デキ</t>
    </rPh>
    <rPh sb="5" eb="7">
      <t>ニンズウ</t>
    </rPh>
    <phoneticPr fontId="4"/>
  </si>
  <si>
    <t>採用に至らなかった場合、その理由・要因</t>
    <rPh sb="0" eb="2">
      <t>サイヨウ</t>
    </rPh>
    <rPh sb="3" eb="4">
      <t>イタ</t>
    </rPh>
    <rPh sb="9" eb="11">
      <t>バアイ</t>
    </rPh>
    <rPh sb="14" eb="16">
      <t>リユウ</t>
    </rPh>
    <rPh sb="17" eb="19">
      <t>ヨウイン</t>
    </rPh>
    <phoneticPr fontId="4"/>
  </si>
  <si>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4"/>
  </si>
  <si>
    <t>（３）研修等経費</t>
  </si>
  <si>
    <t>イ　研修等に参加する場合</t>
    <rPh sb="2" eb="5">
      <t>ケンシュウトウ</t>
    </rPh>
    <rPh sb="6" eb="8">
      <t>サンカ</t>
    </rPh>
    <rPh sb="10" eb="12">
      <t>バアイ</t>
    </rPh>
    <phoneticPr fontId="4"/>
  </si>
  <si>
    <t>研修期間</t>
    <rPh sb="0" eb="2">
      <t>ケンシュウ</t>
    </rPh>
    <rPh sb="2" eb="4">
      <t>キカン</t>
    </rPh>
    <phoneticPr fontId="4"/>
  </si>
  <si>
    <t>出席者</t>
    <rPh sb="0" eb="3">
      <t>シュッセキシャ</t>
    </rPh>
    <phoneticPr fontId="4"/>
  </si>
  <si>
    <t>開催場所</t>
    <rPh sb="0" eb="2">
      <t>カイサイ</t>
    </rPh>
    <rPh sb="2" eb="4">
      <t>バショ</t>
    </rPh>
    <phoneticPr fontId="4"/>
  </si>
  <si>
    <t>研修名</t>
    <rPh sb="0" eb="2">
      <t>ケンシュウ</t>
    </rPh>
    <rPh sb="2" eb="3">
      <t>メイ</t>
    </rPh>
    <phoneticPr fontId="4"/>
  </si>
  <si>
    <t>開始日</t>
    <rPh sb="0" eb="3">
      <t>カイシビ</t>
    </rPh>
    <phoneticPr fontId="4"/>
  </si>
  <si>
    <t>終了日</t>
    <rPh sb="0" eb="3">
      <t>シュウリョウビ</t>
    </rPh>
    <phoneticPr fontId="4"/>
  </si>
  <si>
    <t>役職</t>
    <rPh sb="0" eb="2">
      <t>ヤクショク</t>
    </rPh>
    <phoneticPr fontId="4"/>
  </si>
  <si>
    <t>旅費</t>
    <rPh sb="0" eb="2">
      <t>リョヒ</t>
    </rPh>
    <phoneticPr fontId="4"/>
  </si>
  <si>
    <t>受講料・参加費等</t>
    <rPh sb="0" eb="3">
      <t>ジュコウリョウ</t>
    </rPh>
    <rPh sb="4" eb="7">
      <t>サンカヒ</t>
    </rPh>
    <rPh sb="7" eb="8">
      <t>トウ</t>
    </rPh>
    <phoneticPr fontId="4"/>
  </si>
  <si>
    <t>補助対象経費</t>
    <rPh sb="0" eb="6">
      <t>ホジョタイショウケイヒ</t>
    </rPh>
    <phoneticPr fontId="4"/>
  </si>
  <si>
    <t>補助金申請額</t>
    <rPh sb="0" eb="3">
      <t>ホジョキン</t>
    </rPh>
    <rPh sb="3" eb="6">
      <t>シンセイガク</t>
    </rPh>
    <phoneticPr fontId="4"/>
  </si>
  <si>
    <t>自己負担額</t>
    <rPh sb="0" eb="2">
      <t>ジコ</t>
    </rPh>
    <rPh sb="2" eb="5">
      <t>フタンガク</t>
    </rPh>
    <phoneticPr fontId="4"/>
  </si>
  <si>
    <t>施設名</t>
    <rPh sb="0" eb="2">
      <t>シセツ</t>
    </rPh>
    <rPh sb="2" eb="3">
      <t>メイ</t>
    </rPh>
    <phoneticPr fontId="4"/>
  </si>
  <si>
    <t>住所</t>
  </si>
  <si>
    <t>喀痰吸引等研修</t>
    <rPh sb="0" eb="2">
      <t>カクタン</t>
    </rPh>
    <rPh sb="2" eb="4">
      <t>キュウイン</t>
    </rPh>
    <rPh sb="4" eb="5">
      <t>トウ</t>
    </rPh>
    <rPh sb="5" eb="7">
      <t>ケンシュウ</t>
    </rPh>
    <phoneticPr fontId="4"/>
  </si>
  <si>
    <t>生活支援員</t>
    <rPh sb="0" eb="5">
      <t>セイカツシエンイン</t>
    </rPh>
    <phoneticPr fontId="4"/>
  </si>
  <si>
    <t>国土花子</t>
    <rPh sb="0" eb="2">
      <t>コクド</t>
    </rPh>
    <rPh sb="2" eb="4">
      <t>ハナコ</t>
    </rPh>
    <phoneticPr fontId="4"/>
  </si>
  <si>
    <t>岡山療護センター</t>
    <rPh sb="0" eb="2">
      <t>オカヤマ</t>
    </rPh>
    <rPh sb="2" eb="4">
      <t>リョウゴ</t>
    </rPh>
    <phoneticPr fontId="4"/>
  </si>
  <si>
    <t>岡山県岡山市北区西古松2-8-35</t>
    <rPh sb="0" eb="3">
      <t>オカヤマケン</t>
    </rPh>
    <rPh sb="3" eb="6">
      <t>オカヤマシ</t>
    </rPh>
    <rPh sb="6" eb="8">
      <t>キタク</t>
    </rPh>
    <rPh sb="8" eb="9">
      <t>ニシ</t>
    </rPh>
    <rPh sb="9" eb="11">
      <t>フルマツ</t>
    </rPh>
    <phoneticPr fontId="4"/>
  </si>
  <si>
    <t>交通太郎</t>
    <rPh sb="0" eb="2">
      <t>コウツウ</t>
    </rPh>
    <rPh sb="2" eb="4">
      <t>タロウ</t>
    </rPh>
    <phoneticPr fontId="4"/>
  </si>
  <si>
    <t>国土研修所</t>
    <rPh sb="0" eb="2">
      <t>コクド</t>
    </rPh>
    <rPh sb="2" eb="4">
      <t>ケンシュウ</t>
    </rPh>
    <rPh sb="4" eb="5">
      <t>トコロ</t>
    </rPh>
    <phoneticPr fontId="4"/>
  </si>
  <si>
    <t>東京都千代田区霞が関2－1－3</t>
    <rPh sb="0" eb="3">
      <t>トウキョウト</t>
    </rPh>
    <rPh sb="3" eb="7">
      <t>チヨダク</t>
    </rPh>
    <rPh sb="7" eb="8">
      <t>カスミ</t>
    </rPh>
    <rPh sb="9" eb="10">
      <t>セキ</t>
    </rPh>
    <phoneticPr fontId="4"/>
  </si>
  <si>
    <t>ロ　研修等を開催する場合</t>
  </si>
  <si>
    <t>講師</t>
    <rPh sb="0" eb="2">
      <t>コウシ</t>
    </rPh>
    <phoneticPr fontId="4"/>
  </si>
  <si>
    <t>会議費</t>
    <rPh sb="0" eb="3">
      <t>カイギヒ</t>
    </rPh>
    <phoneticPr fontId="4"/>
  </si>
  <si>
    <t>旅費・諸謝金</t>
    <rPh sb="0" eb="2">
      <t>リョヒ</t>
    </rPh>
    <rPh sb="3" eb="4">
      <t>ショ</t>
    </rPh>
    <rPh sb="4" eb="6">
      <t>シャキン</t>
    </rPh>
    <phoneticPr fontId="4"/>
  </si>
  <si>
    <t>補助対象経費</t>
    <rPh sb="0" eb="2">
      <t>ホジョ</t>
    </rPh>
    <rPh sb="2" eb="4">
      <t>タイショウ</t>
    </rPh>
    <rPh sb="4" eb="6">
      <t>ケイヒ</t>
    </rPh>
    <phoneticPr fontId="4"/>
  </si>
  <si>
    <t>補助金申請額</t>
    <rPh sb="0" eb="2">
      <t>ホジョ</t>
    </rPh>
    <rPh sb="2" eb="3">
      <t>キン</t>
    </rPh>
    <rPh sb="3" eb="6">
      <t>シンセイガク</t>
    </rPh>
    <phoneticPr fontId="4"/>
  </si>
  <si>
    <t>参加人数</t>
    <rPh sb="0" eb="2">
      <t>サンカ</t>
    </rPh>
    <rPh sb="2" eb="4">
      <t>ニンズウ</t>
    </rPh>
    <phoneticPr fontId="4"/>
  </si>
  <si>
    <t>意思決定研修</t>
    <rPh sb="0" eb="2">
      <t>イシ</t>
    </rPh>
    <rPh sb="2" eb="4">
      <t>ケッテイ</t>
    </rPh>
    <rPh sb="4" eb="6">
      <t>ケンシュウ</t>
    </rPh>
    <phoneticPr fontId="4"/>
  </si>
  <si>
    <t>大学教授</t>
    <rPh sb="0" eb="2">
      <t>ダイガク</t>
    </rPh>
    <rPh sb="2" eb="4">
      <t>キョウジュ</t>
    </rPh>
    <phoneticPr fontId="4"/>
  </si>
  <si>
    <t>国土太郎</t>
    <rPh sb="0" eb="2">
      <t>コクド</t>
    </rPh>
    <rPh sb="2" eb="4">
      <t>タロウ</t>
    </rPh>
    <phoneticPr fontId="4"/>
  </si>
  <si>
    <t>交通花子</t>
    <rPh sb="0" eb="2">
      <t>コウツウ</t>
    </rPh>
    <rPh sb="2" eb="4">
      <t>ハナコ</t>
    </rPh>
    <phoneticPr fontId="4"/>
  </si>
  <si>
    <t>求人情報発信費、研修等経費の交付を受けることにより得られた効果と今後の活用方法</t>
    <rPh sb="0" eb="2">
      <t>キュウジン</t>
    </rPh>
    <rPh sb="2" eb="4">
      <t>ジョウホウ</t>
    </rPh>
    <rPh sb="4" eb="6">
      <t>ハッシン</t>
    </rPh>
    <rPh sb="6" eb="7">
      <t>ヒ</t>
    </rPh>
    <rPh sb="8" eb="10">
      <t>ケンシュウ</t>
    </rPh>
    <rPh sb="10" eb="11">
      <t>トウ</t>
    </rPh>
    <rPh sb="11" eb="13">
      <t>ケイヒ</t>
    </rPh>
    <rPh sb="14" eb="16">
      <t>コウフ</t>
    </rPh>
    <rPh sb="17" eb="18">
      <t>ウ</t>
    </rPh>
    <rPh sb="25" eb="26">
      <t>エ</t>
    </rPh>
    <rPh sb="29" eb="31">
      <t>コウカ</t>
    </rPh>
    <rPh sb="32" eb="34">
      <t>コンゴ</t>
    </rPh>
    <rPh sb="35" eb="37">
      <t>カツヨウ</t>
    </rPh>
    <rPh sb="37" eb="39">
      <t>ホウホウ</t>
    </rPh>
    <phoneticPr fontId="4"/>
  </si>
  <si>
    <t>得られる効果</t>
    <rPh sb="0" eb="1">
      <t>エ</t>
    </rPh>
    <rPh sb="4" eb="6">
      <t>コウカ</t>
    </rPh>
    <phoneticPr fontId="4"/>
  </si>
  <si>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6"/>
  </si>
  <si>
    <t>得られる効果の活用方法</t>
    <rPh sb="0" eb="1">
      <t>エ</t>
    </rPh>
    <rPh sb="4" eb="6">
      <t>コウカ</t>
    </rPh>
    <rPh sb="7" eb="11">
      <t>カツヨウホウホウ</t>
    </rPh>
    <phoneticPr fontId="4"/>
  </si>
  <si>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6"/>
  </si>
  <si>
    <t>補助金交付申請に関する担当者</t>
    <rPh sb="0" eb="3">
      <t>ホジョキン</t>
    </rPh>
    <rPh sb="3" eb="5">
      <t>コウフ</t>
    </rPh>
    <rPh sb="5" eb="7">
      <t>シンセイ</t>
    </rPh>
    <rPh sb="8" eb="9">
      <t>カン</t>
    </rPh>
    <rPh sb="11" eb="14">
      <t>タントウシャ</t>
    </rPh>
    <phoneticPr fontId="4"/>
  </si>
  <si>
    <t>郵便物の宛名</t>
    <rPh sb="0" eb="3">
      <t>ユウビンブツ</t>
    </rPh>
    <rPh sb="4" eb="6">
      <t>アテナ</t>
    </rPh>
    <phoneticPr fontId="4"/>
  </si>
  <si>
    <t>国土太郎</t>
    <rPh sb="0" eb="2">
      <t>コクド</t>
    </rPh>
    <rPh sb="2" eb="4">
      <t>タロウ</t>
    </rPh>
    <phoneticPr fontId="6"/>
  </si>
  <si>
    <t>郵便物の送付先住所</t>
    <rPh sb="0" eb="3">
      <t>ユウビンブツ</t>
    </rPh>
    <rPh sb="4" eb="7">
      <t>ソウフサキ</t>
    </rPh>
    <rPh sb="7" eb="9">
      <t>ジュウショ</t>
    </rPh>
    <phoneticPr fontId="4"/>
  </si>
  <si>
    <t>〒100-8918　東京都千代田区霞が関2-1-3</t>
    <phoneticPr fontId="6"/>
  </si>
  <si>
    <t>所属</t>
    <rPh sb="0" eb="2">
      <t>ショゾク</t>
    </rPh>
    <phoneticPr fontId="4"/>
  </si>
  <si>
    <t>氏名ふりがな</t>
    <rPh sb="0" eb="2">
      <t>シメイ</t>
    </rPh>
    <phoneticPr fontId="4"/>
  </si>
  <si>
    <t>電話番号</t>
    <rPh sb="0" eb="4">
      <t>デンワバンゴウ</t>
    </rPh>
    <phoneticPr fontId="4"/>
  </si>
  <si>
    <t>FAX番号</t>
    <rPh sb="3" eb="5">
      <t>バンゴウ</t>
    </rPh>
    <phoneticPr fontId="4"/>
  </si>
  <si>
    <t>e-mail</t>
  </si>
  <si>
    <t>担当者①</t>
    <rPh sb="0" eb="3">
      <t>タントウシャ</t>
    </rPh>
    <phoneticPr fontId="4"/>
  </si>
  <si>
    <t>事務課</t>
    <rPh sb="0" eb="2">
      <t>ジム</t>
    </rPh>
    <rPh sb="2" eb="3">
      <t>カ</t>
    </rPh>
    <phoneticPr fontId="6"/>
  </si>
  <si>
    <t>主任</t>
    <rPh sb="0" eb="2">
      <t>シュニン</t>
    </rPh>
    <phoneticPr fontId="6"/>
  </si>
  <si>
    <t>国土次郎</t>
    <rPh sb="0" eb="2">
      <t>コクド</t>
    </rPh>
    <rPh sb="2" eb="4">
      <t>ジロウ</t>
    </rPh>
    <phoneticPr fontId="6"/>
  </si>
  <si>
    <t>こくどじろう</t>
    <phoneticPr fontId="6"/>
  </si>
  <si>
    <t>080-0000-0000</t>
    <phoneticPr fontId="6"/>
  </si>
  <si>
    <t>kokudoziro@abc</t>
    <phoneticPr fontId="6"/>
  </si>
  <si>
    <t>担当者②</t>
    <rPh sb="0" eb="3">
      <t>タントウシャ</t>
    </rPh>
    <phoneticPr fontId="4"/>
  </si>
  <si>
    <t>事務課</t>
    <rPh sb="0" eb="3">
      <t>ジムカ</t>
    </rPh>
    <phoneticPr fontId="6"/>
  </si>
  <si>
    <t>副主任</t>
    <rPh sb="0" eb="3">
      <t>フクシュニン</t>
    </rPh>
    <phoneticPr fontId="6"/>
  </si>
  <si>
    <t>国土三郎</t>
    <rPh sb="0" eb="2">
      <t>コクド</t>
    </rPh>
    <rPh sb="2" eb="4">
      <t>サブロウ</t>
    </rPh>
    <phoneticPr fontId="6"/>
  </si>
  <si>
    <t>こくどさぶろう</t>
    <phoneticPr fontId="6"/>
  </si>
  <si>
    <t>090-0000-0000</t>
    <phoneticPr fontId="6"/>
  </si>
  <si>
    <t>kokudosaburo@abc</t>
    <phoneticPr fontId="6"/>
  </si>
  <si>
    <t>■請求書関係</t>
    <rPh sb="1" eb="4">
      <t>セイキュウショ</t>
    </rPh>
    <phoneticPr fontId="4"/>
  </si>
  <si>
    <t>本件責任者：</t>
    <rPh sb="0" eb="2">
      <t>ホンケン</t>
    </rPh>
    <rPh sb="2" eb="5">
      <t>セキニンシャ</t>
    </rPh>
    <phoneticPr fontId="4"/>
  </si>
  <si>
    <t>国土太郎</t>
    <rPh sb="0" eb="4">
      <t>コクドタロウ</t>
    </rPh>
    <phoneticPr fontId="6"/>
  </si>
  <si>
    <t>連絡先：</t>
    <rPh sb="0" eb="3">
      <t>レンラクサキ</t>
    </rPh>
    <phoneticPr fontId="4"/>
  </si>
  <si>
    <t>000-0000-0000</t>
    <phoneticPr fontId="6"/>
  </si>
  <si>
    <t>担当者：</t>
    <rPh sb="0" eb="3">
      <t>タントウシャ</t>
    </rPh>
    <phoneticPr fontId="4"/>
  </si>
  <si>
    <t>国土次郎</t>
    <rPh sb="0" eb="4">
      <t>コクドジロウ</t>
    </rPh>
    <phoneticPr fontId="6"/>
  </si>
  <si>
    <t>■検収調書A関係（施設支援費）</t>
    <rPh sb="1" eb="3">
      <t>ケンシュウ</t>
    </rPh>
    <rPh sb="3" eb="5">
      <t>チョウショ</t>
    </rPh>
    <rPh sb="6" eb="8">
      <t>カンケイ</t>
    </rPh>
    <rPh sb="9" eb="11">
      <t>シセツ</t>
    </rPh>
    <rPh sb="11" eb="13">
      <t>シエン</t>
    </rPh>
    <rPh sb="13" eb="14">
      <t>ヒ</t>
    </rPh>
    <phoneticPr fontId="4"/>
  </si>
  <si>
    <t>購入機器名</t>
    <rPh sb="0" eb="5">
      <t>コウニュウキキメイ</t>
    </rPh>
    <phoneticPr fontId="6"/>
  </si>
  <si>
    <t>設置場所</t>
    <rPh sb="0" eb="4">
      <t>セッチジョウショ</t>
    </rPh>
    <phoneticPr fontId="4"/>
  </si>
  <si>
    <t>納入事業者</t>
    <rPh sb="0" eb="5">
      <t>ノウニュウジギョウシャ</t>
    </rPh>
    <phoneticPr fontId="4"/>
  </si>
  <si>
    <t>　1階（○号室）</t>
    <rPh sb="2" eb="3">
      <t>カイ</t>
    </rPh>
    <rPh sb="5" eb="7">
      <t>ゴウシツ</t>
    </rPh>
    <phoneticPr fontId="4"/>
  </si>
  <si>
    <t>　○○○（株）</t>
  </si>
  <si>
    <t>　1階（○号室）</t>
    <phoneticPr fontId="4"/>
  </si>
  <si>
    <t>　○○○（株）</t>
    <rPh sb="4" eb="7">
      <t>カブ</t>
    </rPh>
    <phoneticPr fontId="4"/>
  </si>
  <si>
    <t>④</t>
  </si>
  <si>
    <t>　1階（浴室）</t>
    <rPh sb="4" eb="6">
      <t>ヨクシツ</t>
    </rPh>
    <phoneticPr fontId="4"/>
  </si>
  <si>
    <t>⑤</t>
  </si>
  <si>
    <t>⑥</t>
    <phoneticPr fontId="9"/>
  </si>
  <si>
    <t>⑦</t>
    <phoneticPr fontId="9"/>
  </si>
  <si>
    <t>⑧</t>
    <phoneticPr fontId="9"/>
  </si>
  <si>
    <t>⑨</t>
    <phoneticPr fontId="9"/>
  </si>
  <si>
    <t>⑩</t>
    <phoneticPr fontId="9"/>
  </si>
  <si>
    <t>検収日</t>
    <rPh sb="0" eb="3">
      <t>ケンシュウビ</t>
    </rPh>
    <phoneticPr fontId="4"/>
  </si>
  <si>
    <t>検収員①役職</t>
    <rPh sb="0" eb="2">
      <t>ケンシュウ</t>
    </rPh>
    <rPh sb="2" eb="3">
      <t>イン</t>
    </rPh>
    <rPh sb="4" eb="6">
      <t>ヤクショク</t>
    </rPh>
    <phoneticPr fontId="4"/>
  </si>
  <si>
    <t>施設長</t>
    <rPh sb="0" eb="2">
      <t>シセツ</t>
    </rPh>
    <rPh sb="2" eb="3">
      <t>チョウ</t>
    </rPh>
    <phoneticPr fontId="6"/>
  </si>
  <si>
    <t>検収員①氏名</t>
    <rPh sb="0" eb="2">
      <t>ケンシュウ</t>
    </rPh>
    <rPh sb="2" eb="3">
      <t>イン</t>
    </rPh>
    <rPh sb="4" eb="6">
      <t>シメイ</t>
    </rPh>
    <phoneticPr fontId="4"/>
  </si>
  <si>
    <t>検収員②役職</t>
    <rPh sb="0" eb="2">
      <t>ケンシュウ</t>
    </rPh>
    <rPh sb="2" eb="3">
      <t>イン</t>
    </rPh>
    <rPh sb="4" eb="6">
      <t>ヤクショク</t>
    </rPh>
    <phoneticPr fontId="4"/>
  </si>
  <si>
    <t>副施設長</t>
    <rPh sb="0" eb="4">
      <t>フクシセツチョウ</t>
    </rPh>
    <phoneticPr fontId="6"/>
  </si>
  <si>
    <t>検収員②氏名</t>
    <rPh sb="0" eb="2">
      <t>ケンシュウ</t>
    </rPh>
    <rPh sb="2" eb="3">
      <t>イン</t>
    </rPh>
    <rPh sb="4" eb="6">
      <t>シメイ</t>
    </rPh>
    <phoneticPr fontId="4"/>
  </si>
  <si>
    <t>国土三郎</t>
    <rPh sb="0" eb="4">
      <t>コクドサブロウ</t>
    </rPh>
    <phoneticPr fontId="6"/>
  </si>
  <si>
    <t>■検収調書B関係（求人情報発信費：就職情報掲載料等）</t>
  </si>
  <si>
    <t>■検収調書C関係（求人情報発信費：職業紹介手数料等）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4"/>
  </si>
  <si>
    <t>（２）求人情報発信費</t>
  </si>
  <si>
    <t>会議費</t>
    <rPh sb="0" eb="3">
      <t>カイギヒ</t>
    </rPh>
    <phoneticPr fontId="10"/>
  </si>
  <si>
    <t>旅費・諸謝金</t>
    <rPh sb="3" eb="4">
      <t>ショ</t>
    </rPh>
    <rPh sb="4" eb="6">
      <t>シャキン</t>
    </rPh>
    <phoneticPr fontId="4"/>
  </si>
  <si>
    <t>■検収調書C関係（求人情報発信費：職業紹介手数料等）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phoneticPr fontId="4"/>
  </si>
  <si>
    <t>（様式第１の２）</t>
    <phoneticPr fontId="4"/>
  </si>
  <si>
    <t>株式会社博報堂プロダクツ　</t>
    <rPh sb="0" eb="7">
      <t>カブシキガイシャハクホウドウ</t>
    </rPh>
    <phoneticPr fontId="4"/>
  </si>
  <si>
    <t xml:space="preserve">代表取締役社長　橋本 昌和　殿												</t>
    <phoneticPr fontId="4"/>
  </si>
  <si>
    <t>法人名</t>
    <rPh sb="0" eb="3">
      <t>ホウジンメイ</t>
    </rPh>
    <phoneticPr fontId="4"/>
  </si>
  <si>
    <t>代表者名</t>
    <rPh sb="0" eb="4">
      <t>ダイヒョウシャメイ</t>
    </rPh>
    <phoneticPr fontId="4"/>
  </si>
  <si>
    <t>令和７年度被害者保護増進等事業費補助金
（自動車事故被害者支援体制等整備事業）
補助金交付申請兼実績報告書</t>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3">
      <t>ホジョキン</t>
    </rPh>
    <rPh sb="43" eb="45">
      <t>コウフ</t>
    </rPh>
    <rPh sb="45" eb="47">
      <t>シンセイ</t>
    </rPh>
    <rPh sb="47" eb="48">
      <t>ケン</t>
    </rPh>
    <rPh sb="48" eb="50">
      <t>ジッセキ</t>
    </rPh>
    <rPh sb="50" eb="52">
      <t>ホウコク</t>
    </rPh>
    <rPh sb="52" eb="53">
      <t>ショ</t>
    </rPh>
    <phoneticPr fontId="4"/>
  </si>
  <si>
    <t>　令和７年度被害者保護増進等事業費補助金（自動車事故被害者支援体制等整備事業）交付規程第４条第２項の規定に基づき、別紙関係書類を添えて交付を申請するとともに、被害者保護増進等事業費補助金にかかる補助対象事業（自動車事故被害者受入環境整備事業）を完了したので、交付規程第１４条の規定に基づき、下記のとおり報告します。</t>
    <rPh sb="104" eb="120">
      <t>ジドウシャジコヒガイシャウケイレカンキョウセイビジギョウ</t>
    </rPh>
    <phoneticPr fontId="4"/>
  </si>
  <si>
    <t>記</t>
    <rPh sb="0" eb="1">
      <t>キ</t>
    </rPh>
    <phoneticPr fontId="4"/>
  </si>
  <si>
    <t>１.　補助対象事業の種別</t>
    <rPh sb="10" eb="12">
      <t>シュベツ</t>
    </rPh>
    <phoneticPr fontId="4"/>
  </si>
  <si>
    <t>別紙　令和７年度自動車事故被害者支援体制等整備事業</t>
    <rPh sb="0" eb="2">
      <t>ベッシ</t>
    </rPh>
    <phoneticPr fontId="4"/>
  </si>
  <si>
    <t>（自動車事故被害者受入環境整備事業）実施・経費報告書兼収支予算書のとおり</t>
    <phoneticPr fontId="4"/>
  </si>
  <si>
    <t>２.　補助対象事業の内容　　　　</t>
    <rPh sb="7" eb="9">
      <t>ジギョウ</t>
    </rPh>
    <rPh sb="10" eb="12">
      <t>ナイヨウ</t>
    </rPh>
    <phoneticPr fontId="4"/>
  </si>
  <si>
    <t>３.　補助対象経費</t>
    <rPh sb="5" eb="7">
      <t>タイショウ</t>
    </rPh>
    <rPh sb="7" eb="9">
      <t>ケイヒ</t>
    </rPh>
    <phoneticPr fontId="4"/>
  </si>
  <si>
    <t>金</t>
  </si>
  <si>
    <t>円</t>
    <rPh sb="0" eb="1">
      <t>エン</t>
    </rPh>
    <phoneticPr fontId="4"/>
  </si>
  <si>
    <t>４.　補助金交付申請額</t>
    <phoneticPr fontId="4"/>
  </si>
  <si>
    <t>５．補助金充当予定額</t>
    <phoneticPr fontId="4"/>
  </si>
  <si>
    <t>６．完了した補助対象事業の概要</t>
    <phoneticPr fontId="4"/>
  </si>
  <si>
    <t>７．添付書類</t>
    <phoneticPr fontId="4"/>
  </si>
  <si>
    <t>　(1) 申請者の営む主な事業及びその内容</t>
  </si>
  <si>
    <t>　(2) 申請者の資産及び負債に関する事項</t>
  </si>
  <si>
    <t>　(3) 補助対象事業に関する収支予算書</t>
  </si>
  <si>
    <t>　(4) その他博報堂プロダクツが指示する書面等</t>
    <phoneticPr fontId="4"/>
  </si>
  <si>
    <t>（備考）用紙は、日本産業規格Ａ４とし、縦位置とする。</t>
    <phoneticPr fontId="4"/>
  </si>
  <si>
    <t>（別紙）</t>
    <phoneticPr fontId="7"/>
  </si>
  <si>
    <t>令和７年度自動車事故被害者支援体制等整備事業（自動車事故被害者受入環境整備事業）実施・経費報告書兼収支予算書</t>
    <rPh sb="10" eb="13">
      <t>ヒガイシャ</t>
    </rPh>
    <rPh sb="13" eb="15">
      <t>シエン</t>
    </rPh>
    <rPh sb="15" eb="17">
      <t>タイセイ</t>
    </rPh>
    <rPh sb="17" eb="18">
      <t>トウ</t>
    </rPh>
    <rPh sb="18" eb="20">
      <t>セイビ</t>
    </rPh>
    <rPh sb="23" eb="26">
      <t>ジドウシャ</t>
    </rPh>
    <rPh sb="26" eb="28">
      <t>ジコ</t>
    </rPh>
    <rPh sb="28" eb="31">
      <t>ヒガイシャ</t>
    </rPh>
    <rPh sb="31" eb="33">
      <t>ウケイレ</t>
    </rPh>
    <rPh sb="33" eb="35">
      <t>カンキョウ</t>
    </rPh>
    <rPh sb="35" eb="37">
      <t>セイビ</t>
    </rPh>
    <rPh sb="37" eb="39">
      <t>ジギョウ</t>
    </rPh>
    <rPh sb="48" eb="49">
      <t>ケン</t>
    </rPh>
    <rPh sb="51" eb="54">
      <t>ヨサンショ</t>
    </rPh>
    <phoneticPr fontId="8"/>
  </si>
  <si>
    <t>１．実施した補助対象事業の内容</t>
    <rPh sb="2" eb="4">
      <t>ジッシ</t>
    </rPh>
    <rPh sb="6" eb="8">
      <t>ホジョ</t>
    </rPh>
    <rPh sb="8" eb="10">
      <t>タイショウ</t>
    </rPh>
    <rPh sb="10" eb="12">
      <t>ジギョウ</t>
    </rPh>
    <rPh sb="13" eb="15">
      <t>ナイヨウ</t>
    </rPh>
    <phoneticPr fontId="8"/>
  </si>
  <si>
    <t>補助対象経費</t>
    <rPh sb="0" eb="2">
      <t>ホジョ</t>
    </rPh>
    <rPh sb="2" eb="4">
      <t>タイショウ</t>
    </rPh>
    <rPh sb="4" eb="6">
      <t>ケイヒ</t>
    </rPh>
    <phoneticPr fontId="8"/>
  </si>
  <si>
    <t>財源区分</t>
    <rPh sb="0" eb="2">
      <t>ザイゲン</t>
    </rPh>
    <rPh sb="2" eb="4">
      <t>クブン</t>
    </rPh>
    <phoneticPr fontId="8"/>
  </si>
  <si>
    <t>備考</t>
    <rPh sb="0" eb="2">
      <t>ビコウ</t>
    </rPh>
    <phoneticPr fontId="8"/>
  </si>
  <si>
    <t>費目（細目）・実施内容</t>
    <rPh sb="0" eb="1">
      <t>ヒ</t>
    </rPh>
    <rPh sb="1" eb="2">
      <t>メ</t>
    </rPh>
    <rPh sb="3" eb="5">
      <t>サイモク</t>
    </rPh>
    <rPh sb="7" eb="9">
      <t>ジッシ</t>
    </rPh>
    <rPh sb="9" eb="11">
      <t>ナイヨウ</t>
    </rPh>
    <phoneticPr fontId="8"/>
  </si>
  <si>
    <t>金額</t>
    <rPh sb="0" eb="2">
      <t>キンガク</t>
    </rPh>
    <phoneticPr fontId="8"/>
  </si>
  <si>
    <t>積算内訳</t>
    <rPh sb="0" eb="2">
      <t>セキサン</t>
    </rPh>
    <rPh sb="2" eb="4">
      <t>ウチワケ</t>
    </rPh>
    <phoneticPr fontId="8"/>
  </si>
  <si>
    <t>補助金申請額</t>
    <rPh sb="0" eb="3">
      <t>ホジョキン</t>
    </rPh>
    <rPh sb="3" eb="5">
      <t>シンセイ</t>
    </rPh>
    <rPh sb="5" eb="6">
      <t>ガク</t>
    </rPh>
    <phoneticPr fontId="8"/>
  </si>
  <si>
    <t>自己負担額</t>
    <rPh sb="0" eb="2">
      <t>ジコ</t>
    </rPh>
    <rPh sb="2" eb="4">
      <t>フタン</t>
    </rPh>
    <rPh sb="4" eb="5">
      <t>ガク</t>
    </rPh>
    <phoneticPr fontId="8"/>
  </si>
  <si>
    <t>その他の収入</t>
    <rPh sb="2" eb="3">
      <t>タ</t>
    </rPh>
    <rPh sb="4" eb="6">
      <t>シュウニュウ</t>
    </rPh>
    <phoneticPr fontId="8"/>
  </si>
  <si>
    <t>納品日</t>
    <rPh sb="0" eb="3">
      <t>ノウヒンビ</t>
    </rPh>
    <phoneticPr fontId="6"/>
  </si>
  <si>
    <t>その他</t>
    <rPh sb="2" eb="3">
      <t>タ</t>
    </rPh>
    <phoneticPr fontId="4"/>
  </si>
  <si>
    <t>(２)求人情報発信費</t>
    <rPh sb="3" eb="5">
      <t>キュウジン</t>
    </rPh>
    <rPh sb="5" eb="7">
      <t>ジョウホウ</t>
    </rPh>
    <rPh sb="7" eb="9">
      <t>ハッシン</t>
    </rPh>
    <rPh sb="9" eb="10">
      <t>ヒ</t>
    </rPh>
    <phoneticPr fontId="6"/>
  </si>
  <si>
    <t>イ　就職情報掲載料、新聞広告、パンフレット作成等</t>
    <phoneticPr fontId="6"/>
  </si>
  <si>
    <t>実施期間</t>
    <rPh sb="0" eb="2">
      <t>ジッシ</t>
    </rPh>
    <rPh sb="2" eb="4">
      <t>キカン</t>
    </rPh>
    <phoneticPr fontId="6"/>
  </si>
  <si>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6"/>
  </si>
  <si>
    <t>雇用開始日</t>
    <rPh sb="0" eb="5">
      <t>コヨウカイシビ</t>
    </rPh>
    <phoneticPr fontId="6"/>
  </si>
  <si>
    <t>(３)研修等経費</t>
    <rPh sb="3" eb="6">
      <t>ケンシュウトウ</t>
    </rPh>
    <rPh sb="6" eb="8">
      <t>ケイヒ</t>
    </rPh>
    <phoneticPr fontId="6"/>
  </si>
  <si>
    <t>イ　研修等に参加する場合</t>
    <rPh sb="2" eb="5">
      <t>ケンシュウトウ</t>
    </rPh>
    <rPh sb="6" eb="8">
      <t>サンカ</t>
    </rPh>
    <rPh sb="10" eb="12">
      <t>バアイ</t>
    </rPh>
    <phoneticPr fontId="6"/>
  </si>
  <si>
    <t>開催場所</t>
    <rPh sb="0" eb="2">
      <t>カイサイ</t>
    </rPh>
    <rPh sb="2" eb="4">
      <t>バショ</t>
    </rPh>
    <phoneticPr fontId="6"/>
  </si>
  <si>
    <t>旅費</t>
    <rPh sb="0" eb="2">
      <t>リョヒ</t>
    </rPh>
    <phoneticPr fontId="6"/>
  </si>
  <si>
    <t>参加費等</t>
    <rPh sb="0" eb="3">
      <t>サンカヒ</t>
    </rPh>
    <rPh sb="3" eb="4">
      <t>トウ</t>
    </rPh>
    <phoneticPr fontId="6"/>
  </si>
  <si>
    <t>会議費</t>
    <rPh sb="0" eb="3">
      <t>カイギヒ</t>
    </rPh>
    <phoneticPr fontId="6"/>
  </si>
  <si>
    <t>旅費・諸謝金</t>
    <rPh sb="3" eb="4">
      <t>ショ</t>
    </rPh>
    <rPh sb="4" eb="6">
      <t>シャキン</t>
    </rPh>
    <phoneticPr fontId="6"/>
  </si>
  <si>
    <t>合　　　計</t>
    <rPh sb="0" eb="1">
      <t>ゴウ</t>
    </rPh>
    <rPh sb="4" eb="5">
      <t>ケイ</t>
    </rPh>
    <phoneticPr fontId="4"/>
  </si>
  <si>
    <t>２.申請日時点における入所者の状況（受入れ見込みを含む）</t>
    <rPh sb="2" eb="7">
      <t>シンセイビジテン</t>
    </rPh>
    <rPh sb="11" eb="13">
      <t>ニュウショ</t>
    </rPh>
    <rPh sb="13" eb="14">
      <t>シャ</t>
    </rPh>
    <rPh sb="15" eb="17">
      <t>ジョウキョウ</t>
    </rPh>
    <rPh sb="18" eb="19">
      <t>ウ</t>
    </rPh>
    <rPh sb="19" eb="20">
      <t>イ</t>
    </rPh>
    <rPh sb="21" eb="23">
      <t>ミコ</t>
    </rPh>
    <rPh sb="25" eb="26">
      <t>フク</t>
    </rPh>
    <phoneticPr fontId="8"/>
  </si>
  <si>
    <t>定員</t>
    <rPh sb="0" eb="2">
      <t>テイイン</t>
    </rPh>
    <phoneticPr fontId="8"/>
  </si>
  <si>
    <t>名</t>
    <rPh sb="0" eb="1">
      <t>メイ</t>
    </rPh>
    <phoneticPr fontId="8"/>
  </si>
  <si>
    <t>入居者数</t>
    <rPh sb="0" eb="3">
      <t>ニュウキョシャ</t>
    </rPh>
    <rPh sb="3" eb="4">
      <t>スウ</t>
    </rPh>
    <phoneticPr fontId="8"/>
  </si>
  <si>
    <t>うち申請日時点における自動車事故被害者※の数</t>
    <rPh sb="2" eb="5">
      <t>シンセイビ</t>
    </rPh>
    <rPh sb="5" eb="7">
      <t>ジテン</t>
    </rPh>
    <rPh sb="11" eb="14">
      <t>ジドウシャ</t>
    </rPh>
    <rPh sb="14" eb="16">
      <t>ジコ</t>
    </rPh>
    <rPh sb="16" eb="19">
      <t>ヒガイシャ</t>
    </rPh>
    <rPh sb="21" eb="22">
      <t>スウ</t>
    </rPh>
    <phoneticPr fontId="8"/>
  </si>
  <si>
    <t>今後の自動車事故被害者※の受入れ見込み数</t>
    <rPh sb="19" eb="20">
      <t>スウ</t>
    </rPh>
    <phoneticPr fontId="8"/>
  </si>
  <si>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8"/>
  </si>
  <si>
    <t>３.施設支援費により導入した介護器具・用具等の導入（更新・増設）理由及び効果</t>
    <rPh sb="2" eb="4">
      <t>シセツ</t>
    </rPh>
    <rPh sb="4" eb="6">
      <t>シエン</t>
    </rPh>
    <rPh sb="6" eb="7">
      <t>ヒ</t>
    </rPh>
    <rPh sb="10" eb="12">
      <t>ドウニュウ</t>
    </rPh>
    <rPh sb="14" eb="16">
      <t>カイゴ</t>
    </rPh>
    <rPh sb="16" eb="18">
      <t>キグ</t>
    </rPh>
    <rPh sb="19" eb="21">
      <t>ヨウグ</t>
    </rPh>
    <rPh sb="21" eb="22">
      <t>トウ</t>
    </rPh>
    <rPh sb="23" eb="25">
      <t>ドウニュウ</t>
    </rPh>
    <rPh sb="26" eb="28">
      <t>コウシン</t>
    </rPh>
    <rPh sb="29" eb="31">
      <t>ゾウセツ</t>
    </rPh>
    <rPh sb="32" eb="34">
      <t>リユウ</t>
    </rPh>
    <rPh sb="34" eb="35">
      <t>オヨ</t>
    </rPh>
    <rPh sb="36" eb="38">
      <t>コウカ</t>
    </rPh>
    <phoneticPr fontId="8"/>
  </si>
  <si>
    <t>介護器具・用具等の名称</t>
    <rPh sb="0" eb="2">
      <t>カイゴ</t>
    </rPh>
    <rPh sb="2" eb="4">
      <t>キグ</t>
    </rPh>
    <rPh sb="5" eb="7">
      <t>ヨウグ</t>
    </rPh>
    <rPh sb="7" eb="8">
      <t>トウ</t>
    </rPh>
    <rPh sb="9" eb="11">
      <t>メイショウ</t>
    </rPh>
    <phoneticPr fontId="8"/>
  </si>
  <si>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8"/>
  </si>
  <si>
    <t>導入・更新等の別</t>
    <rPh sb="0" eb="2">
      <t>ドウニュウ</t>
    </rPh>
    <rPh sb="3" eb="5">
      <t>コウシン</t>
    </rPh>
    <rPh sb="5" eb="6">
      <t>トウ</t>
    </rPh>
    <rPh sb="7" eb="8">
      <t>ベツ</t>
    </rPh>
    <phoneticPr fontId="8"/>
  </si>
  <si>
    <t>理由・効果</t>
    <rPh sb="0" eb="2">
      <t>リユウ</t>
    </rPh>
    <rPh sb="3" eb="5">
      <t>コウカ</t>
    </rPh>
    <phoneticPr fontId="8"/>
  </si>
  <si>
    <t>４.求人情報発信費、研修等経費の交付を受けることにより得られた効果と今後の活用方法</t>
  </si>
  <si>
    <t>得られた効果</t>
  </si>
  <si>
    <t>得られた効果の活用方法</t>
  </si>
  <si>
    <t>５.補助対象事業に関する収支計算書</t>
    <rPh sb="2" eb="4">
      <t>ホジョ</t>
    </rPh>
    <rPh sb="4" eb="6">
      <t>タイショウ</t>
    </rPh>
    <rPh sb="6" eb="8">
      <t>ジギョウ</t>
    </rPh>
    <rPh sb="9" eb="10">
      <t>カン</t>
    </rPh>
    <rPh sb="12" eb="14">
      <t>シュウシ</t>
    </rPh>
    <rPh sb="14" eb="17">
      <t>ケイサンショ</t>
    </rPh>
    <phoneticPr fontId="8"/>
  </si>
  <si>
    <t>収入の部</t>
    <rPh sb="0" eb="2">
      <t>シュウニュウ</t>
    </rPh>
    <rPh sb="3" eb="4">
      <t>ブ</t>
    </rPh>
    <phoneticPr fontId="8"/>
  </si>
  <si>
    <t>支出の部</t>
    <rPh sb="0" eb="2">
      <t>シシュツ</t>
    </rPh>
    <rPh sb="3" eb="4">
      <t>ブ</t>
    </rPh>
    <phoneticPr fontId="8"/>
  </si>
  <si>
    <t>収支差額(A)-(B)</t>
    <rPh sb="0" eb="2">
      <t>シュウシ</t>
    </rPh>
    <rPh sb="2" eb="4">
      <t>サガク</t>
    </rPh>
    <phoneticPr fontId="8"/>
  </si>
  <si>
    <t>科目</t>
    <rPh sb="0" eb="2">
      <t>カモク</t>
    </rPh>
    <phoneticPr fontId="8"/>
  </si>
  <si>
    <t>予算額</t>
    <rPh sb="0" eb="3">
      <t>ヨサンガク</t>
    </rPh>
    <phoneticPr fontId="8"/>
  </si>
  <si>
    <t>新設等支援費</t>
    <rPh sb="0" eb="2">
      <t>シンセツ</t>
    </rPh>
    <rPh sb="2" eb="3">
      <t>トウ</t>
    </rPh>
    <rPh sb="3" eb="6">
      <t>シエンピ</t>
    </rPh>
    <phoneticPr fontId="8"/>
  </si>
  <si>
    <t>自動車事故対策費補助金</t>
    <rPh sb="0" eb="3">
      <t>ジドウシャ</t>
    </rPh>
    <rPh sb="3" eb="5">
      <t>ジコ</t>
    </rPh>
    <rPh sb="5" eb="8">
      <t>タイサクヒ</t>
    </rPh>
    <rPh sb="8" eb="11">
      <t>ホジョキン</t>
    </rPh>
    <phoneticPr fontId="8"/>
  </si>
  <si>
    <t>人材雇用費</t>
    <rPh sb="0" eb="5">
      <t>ジンザイコヨウヒ</t>
    </rPh>
    <phoneticPr fontId="8"/>
  </si>
  <si>
    <t>自己負担額</t>
    <rPh sb="0" eb="2">
      <t>ジコ</t>
    </rPh>
    <rPh sb="2" eb="5">
      <t>フタンガク</t>
    </rPh>
    <phoneticPr fontId="8"/>
  </si>
  <si>
    <t>施設支援費</t>
    <rPh sb="0" eb="2">
      <t>シセツ</t>
    </rPh>
    <rPh sb="2" eb="4">
      <t>シエン</t>
    </rPh>
    <rPh sb="4" eb="5">
      <t>ヒ</t>
    </rPh>
    <phoneticPr fontId="8"/>
  </si>
  <si>
    <t>その他</t>
    <rPh sb="2" eb="3">
      <t>タ</t>
    </rPh>
    <phoneticPr fontId="8"/>
  </si>
  <si>
    <t>求人情報発信費</t>
    <rPh sb="0" eb="7">
      <t>キュウジンジョウホウハッシンヒ</t>
    </rPh>
    <phoneticPr fontId="8"/>
  </si>
  <si>
    <t>研修等経費</t>
    <rPh sb="0" eb="5">
      <t>ケンシュウトウケイヒ</t>
    </rPh>
    <phoneticPr fontId="8"/>
  </si>
  <si>
    <t>継続経費</t>
    <rPh sb="0" eb="2">
      <t>ケイゾク</t>
    </rPh>
    <rPh sb="2" eb="4">
      <t>ケイヒ</t>
    </rPh>
    <phoneticPr fontId="8"/>
  </si>
  <si>
    <t>施設支援費</t>
    <rPh sb="0" eb="2">
      <t>シセツ</t>
    </rPh>
    <rPh sb="2" eb="5">
      <t>シエンピ</t>
    </rPh>
    <phoneticPr fontId="8"/>
  </si>
  <si>
    <t>収入合計（A)</t>
    <rPh sb="0" eb="2">
      <t>シュウニュウ</t>
    </rPh>
    <rPh sb="2" eb="4">
      <t>ゴウケイ</t>
    </rPh>
    <phoneticPr fontId="8"/>
  </si>
  <si>
    <t>支出合計（B)</t>
    <rPh sb="0" eb="2">
      <t>シシュツ</t>
    </rPh>
    <rPh sb="2" eb="4">
      <t>ゴウケイ</t>
    </rPh>
    <phoneticPr fontId="8"/>
  </si>
  <si>
    <t>６．補助金交付申請に関する担当者</t>
    <rPh sb="2" eb="5">
      <t>ホジョキン</t>
    </rPh>
    <rPh sb="5" eb="7">
      <t>コウフ</t>
    </rPh>
    <rPh sb="7" eb="9">
      <t>シンセイ</t>
    </rPh>
    <rPh sb="10" eb="11">
      <t>カン</t>
    </rPh>
    <rPh sb="13" eb="16">
      <t>タントウシャ</t>
    </rPh>
    <phoneticPr fontId="8"/>
  </si>
  <si>
    <t>郵便物の宛名</t>
    <rPh sb="0" eb="3">
      <t>ユウビンブツ</t>
    </rPh>
    <rPh sb="4" eb="6">
      <t>アテナ</t>
    </rPh>
    <phoneticPr fontId="8"/>
  </si>
  <si>
    <t>郵便物の送付先住所</t>
    <rPh sb="0" eb="3">
      <t>ユウビンブツ</t>
    </rPh>
    <rPh sb="4" eb="7">
      <t>ソウフサキ</t>
    </rPh>
    <rPh sb="7" eb="9">
      <t>ジュウショ</t>
    </rPh>
    <phoneticPr fontId="8"/>
  </si>
  <si>
    <t>所属</t>
    <rPh sb="0" eb="2">
      <t>ショゾク</t>
    </rPh>
    <phoneticPr fontId="8"/>
  </si>
  <si>
    <t>役職</t>
    <rPh sb="0" eb="2">
      <t>ヤクショク</t>
    </rPh>
    <phoneticPr fontId="8"/>
  </si>
  <si>
    <t>氏名</t>
    <rPh sb="0" eb="2">
      <t>シメイ</t>
    </rPh>
    <phoneticPr fontId="8"/>
  </si>
  <si>
    <t>氏名ふりがな</t>
    <rPh sb="0" eb="2">
      <t>シメイ</t>
    </rPh>
    <phoneticPr fontId="8"/>
  </si>
  <si>
    <t>電話番号</t>
    <rPh sb="0" eb="4">
      <t>デンワバンゴウ</t>
    </rPh>
    <phoneticPr fontId="8"/>
  </si>
  <si>
    <t>FAX番号</t>
    <rPh sb="3" eb="5">
      <t>バンゴウ</t>
    </rPh>
    <phoneticPr fontId="8"/>
  </si>
  <si>
    <t>e-mail</t>
    <phoneticPr fontId="8"/>
  </si>
  <si>
    <t>担当者①</t>
    <rPh sb="0" eb="3">
      <t>タントウシャ</t>
    </rPh>
    <phoneticPr fontId="8"/>
  </si>
  <si>
    <t>担当者②</t>
    <rPh sb="0" eb="3">
      <t>タントウシャ</t>
    </rPh>
    <phoneticPr fontId="8"/>
  </si>
  <si>
    <t>令和　年　月　日</t>
  </si>
  <si>
    <t>株式会社博報堂プロダクツ　殿</t>
    <rPh sb="0" eb="7">
      <t>カブシキガイシャハクホウドウ</t>
    </rPh>
    <phoneticPr fontId="4"/>
  </si>
  <si>
    <t>申請者</t>
  </si>
  <si>
    <t>被害者保護増進等事業費補助金請求書</t>
    <phoneticPr fontId="4"/>
  </si>
  <si>
    <t>　令和７年度被害者保護増進等事業費補助金に係る補助対象事業(自動車事故被害者支援体制等整備事業(自動車事故被害者受入環境整備事業))については、交付決定及び額の確定に基づき、下記のとおり支払を請求いたします。</t>
    <rPh sb="72" eb="74">
      <t>コウフ</t>
    </rPh>
    <rPh sb="74" eb="76">
      <t>ケッテイ</t>
    </rPh>
    <rPh sb="76" eb="77">
      <t>オヨ</t>
    </rPh>
    <rPh sb="78" eb="79">
      <t>ガク</t>
    </rPh>
    <rPh sb="80" eb="82">
      <t>カクテイ</t>
    </rPh>
    <rPh sb="83" eb="84">
      <t>モト</t>
    </rPh>
    <phoneticPr fontId="4"/>
  </si>
  <si>
    <t>記</t>
  </si>
  <si>
    <t>　　　1.　請　求　額</t>
  </si>
  <si>
    <t>　　　2.　受　取　人</t>
  </si>
  <si>
    <t>　　　 （口座名義人）</t>
  </si>
  <si>
    <t>氏名</t>
  </si>
  <si>
    <t>　　　3.　振込先金融機関及び支店名</t>
  </si>
  <si>
    <t>　　　4.　預金種別</t>
  </si>
  <si>
    <t>　　　5.  口座番号</t>
  </si>
  <si>
    <t>本件責任者：</t>
  </si>
  <si>
    <t>７．添付書類（４）その他博報堂プロダクツが指示する書面等</t>
    <rPh sb="2" eb="4">
      <t>テンプ</t>
    </rPh>
    <rPh sb="4" eb="6">
      <t>ショルイ</t>
    </rPh>
    <rPh sb="11" eb="12">
      <t>タ</t>
    </rPh>
    <rPh sb="12" eb="15">
      <t>ハクホウドウ</t>
    </rPh>
    <rPh sb="21" eb="23">
      <t>シジ</t>
    </rPh>
    <rPh sb="25" eb="27">
      <t>ショメン</t>
    </rPh>
    <rPh sb="27" eb="28">
      <t>トウ</t>
    </rPh>
    <phoneticPr fontId="4"/>
  </si>
  <si>
    <t>　（実施細目　第３条　施設支援費　関係）</t>
    <rPh sb="2" eb="4">
      <t>ジッシ</t>
    </rPh>
    <rPh sb="4" eb="6">
      <t>サイモク</t>
    </rPh>
    <rPh sb="7" eb="8">
      <t>ダイ</t>
    </rPh>
    <rPh sb="9" eb="10">
      <t>ジョウ</t>
    </rPh>
    <rPh sb="11" eb="13">
      <t>シセツ</t>
    </rPh>
    <rPh sb="13" eb="15">
      <t>シエン</t>
    </rPh>
    <rPh sb="15" eb="16">
      <t>ヒ</t>
    </rPh>
    <rPh sb="17" eb="19">
      <t>カンケイ</t>
    </rPh>
    <phoneticPr fontId="4"/>
  </si>
  <si>
    <t>検　収　調　書</t>
    <rPh sb="0" eb="1">
      <t>ケン</t>
    </rPh>
    <rPh sb="2" eb="3">
      <t>オサム</t>
    </rPh>
    <rPh sb="4" eb="5">
      <t>チョウ</t>
    </rPh>
    <rPh sb="6" eb="7">
      <t>ショ</t>
    </rPh>
    <phoneticPr fontId="4"/>
  </si>
  <si>
    <t>NO</t>
  </si>
  <si>
    <t>１．品名、規格、数量</t>
    <rPh sb="2" eb="4">
      <t>ヒンメイ</t>
    </rPh>
    <rPh sb="5" eb="7">
      <t>キカク</t>
    </rPh>
    <rPh sb="8" eb="10">
      <t>スウリョウ</t>
    </rPh>
    <phoneticPr fontId="4"/>
  </si>
  <si>
    <t>税込額</t>
    <rPh sb="0" eb="2">
      <t>ゼイコ</t>
    </rPh>
    <rPh sb="2" eb="3">
      <t>ガク</t>
    </rPh>
    <phoneticPr fontId="4"/>
  </si>
  <si>
    <t>2.購入金額</t>
    <rPh sb="2" eb="4">
      <t>コウニュウ</t>
    </rPh>
    <rPh sb="4" eb="6">
      <t>キンガク</t>
    </rPh>
    <phoneticPr fontId="4"/>
  </si>
  <si>
    <t>（うち、消費税</t>
    <rPh sb="4" eb="7">
      <t>ショウヒゼイ</t>
    </rPh>
    <phoneticPr fontId="4"/>
  </si>
  <si>
    <t>3.納入年月日</t>
    <rPh sb="2" eb="4">
      <t>ノウニュウ</t>
    </rPh>
    <rPh sb="4" eb="7">
      <t>ネンガッピ</t>
    </rPh>
    <phoneticPr fontId="4"/>
  </si>
  <si>
    <t>4.設置（納入）場所</t>
    <rPh sb="2" eb="4">
      <t>セッチ</t>
    </rPh>
    <rPh sb="5" eb="7">
      <t>ノウニュウ</t>
    </rPh>
    <rPh sb="8" eb="10">
      <t>バショ</t>
    </rPh>
    <phoneticPr fontId="4"/>
  </si>
  <si>
    <t>5.納入事業者</t>
    <rPh sb="2" eb="4">
      <t>ノウニュウ</t>
    </rPh>
    <rPh sb="4" eb="7">
      <t>ジギョウシャ</t>
    </rPh>
    <phoneticPr fontId="4"/>
  </si>
  <si>
    <t>6.検収成績</t>
    <rPh sb="2" eb="4">
      <t>ケンシュウ</t>
    </rPh>
    <rPh sb="4" eb="6">
      <t>セイセキ</t>
    </rPh>
    <phoneticPr fontId="4"/>
  </si>
  <si>
    <t>合　　　格</t>
    <rPh sb="0" eb="1">
      <t>ゴウ</t>
    </rPh>
    <rPh sb="4" eb="5">
      <t>カク</t>
    </rPh>
    <phoneticPr fontId="4"/>
  </si>
  <si>
    <t>上記の物件について正に検収しました。</t>
    <rPh sb="0" eb="2">
      <t>ジョウキ</t>
    </rPh>
    <rPh sb="3" eb="5">
      <t>ブッケン</t>
    </rPh>
    <rPh sb="9" eb="10">
      <t>マサ</t>
    </rPh>
    <rPh sb="11" eb="13">
      <t>ケンシュウ</t>
    </rPh>
    <phoneticPr fontId="4"/>
  </si>
  <si>
    <t>（検収日）</t>
    <rPh sb="1" eb="4">
      <t>ケンシュウビ</t>
    </rPh>
    <phoneticPr fontId="4"/>
  </si>
  <si>
    <t>検収者氏名</t>
    <rPh sb="0" eb="2">
      <t>ケンシュウ</t>
    </rPh>
    <rPh sb="2" eb="3">
      <t>シャ</t>
    </rPh>
    <rPh sb="3" eb="5">
      <t>シメイ</t>
    </rPh>
    <phoneticPr fontId="4"/>
  </si>
  <si>
    <t>（役職）</t>
    <rPh sb="1" eb="3">
      <t>ヤクショク</t>
    </rPh>
    <phoneticPr fontId="4"/>
  </si>
  <si>
    <t>（氏名）</t>
  </si>
  <si>
    <t>（注）</t>
  </si>
  <si>
    <r>
      <t>　導入した医療器具・用具等によって検収日が異なる場合には、原則として、</t>
    </r>
    <r>
      <rPr>
        <u/>
        <sz val="8"/>
        <rFont val="游ゴシック"/>
        <family val="3"/>
        <charset val="128"/>
      </rPr>
      <t>当該医療器具・用具等の検収日毎に本書を作成</t>
    </r>
    <r>
      <rPr>
        <sz val="8"/>
        <rFont val="游ゴシック"/>
        <family val="3"/>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4"/>
  </si>
  <si>
    <t>　（実施細目　第３条　求人情報発信費　関係）</t>
    <rPh sb="2" eb="4">
      <t>ジッシ</t>
    </rPh>
    <rPh sb="4" eb="6">
      <t>サイモク</t>
    </rPh>
    <rPh sb="7" eb="8">
      <t>ダイ</t>
    </rPh>
    <rPh sb="9" eb="10">
      <t>ジョウ</t>
    </rPh>
    <rPh sb="11" eb="13">
      <t>キュウジン</t>
    </rPh>
    <rPh sb="13" eb="15">
      <t>ジョウホウ</t>
    </rPh>
    <rPh sb="15" eb="17">
      <t>ハッシン</t>
    </rPh>
    <rPh sb="17" eb="18">
      <t>ヒ</t>
    </rPh>
    <rPh sb="19" eb="21">
      <t>カンケイ</t>
    </rPh>
    <phoneticPr fontId="4"/>
  </si>
  <si>
    <t>１．掲載内容、数量</t>
    <rPh sb="2" eb="4">
      <t>ケイサイ</t>
    </rPh>
    <rPh sb="4" eb="6">
      <t>ナイヨウ</t>
    </rPh>
    <rPh sb="7" eb="9">
      <t>スウリョウ</t>
    </rPh>
    <phoneticPr fontId="4"/>
  </si>
  <si>
    <t>4.サイトURL及び成果物の名称</t>
    <rPh sb="8" eb="9">
      <t>オヨ</t>
    </rPh>
    <rPh sb="10" eb="13">
      <t>セイカブツ</t>
    </rPh>
    <rPh sb="14" eb="16">
      <t>メイショウ</t>
    </rPh>
    <phoneticPr fontId="4"/>
  </si>
  <si>
    <t>5.運営会社名</t>
    <phoneticPr fontId="4"/>
  </si>
  <si>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0"/>
  </si>
  <si>
    <t>１．対象職員名、雇用形態</t>
    <rPh sb="2" eb="7">
      <t>タイショウショクインメイ</t>
    </rPh>
    <rPh sb="8" eb="12">
      <t>コヨウケイタイ</t>
    </rPh>
    <phoneticPr fontId="4"/>
  </si>
  <si>
    <t>4.紹介会社名</t>
    <rPh sb="2" eb="4">
      <t>ショウカイ</t>
    </rPh>
    <rPh sb="4" eb="6">
      <t>ガイシャ</t>
    </rPh>
    <phoneticPr fontId="4"/>
  </si>
  <si>
    <t>5.検収成績</t>
    <rPh sb="2" eb="4">
      <t>ケンシュウ</t>
    </rPh>
    <rPh sb="4" eb="6">
      <t>セイセキ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</si>
</sst>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0.0%"/>
    <numFmt numFmtId="178" formatCode="gyy\.m\.d"/>
    <numFmt numFmtId="179" formatCode="gggyy&quot;年&quot;m&quot;月&quot;"/>
    <numFmt numFmtId="180" formatCode="#,##0&quot;円&quot;"/>
    <numFmt numFmtId="181" formatCode="gggyy&quot;年&quot;m&quot;月&quot;d&quot;日&quot;"/>
    <numFmt numFmtId="182" formatCode="[$-411]ggge&quot;年&quot;m&quot;月&quot;d&quot;日&quot;;\-;\-;@"/>
    <numFmt numFmtId="183" formatCode="&quot;¥&quot;#,##0_);[Red]\(&quot;¥&quot;#,##0\)"/>
    <numFmt numFmtId="184" formatCode="#,##0&quot;円）&quot;"/>
    <numFmt numFmtId="185" formatCode="[$-411]ggge&quot;年&quot;m&quot;月&quot;d&quot;日&quot;;@"/>
    <numFmt numFmtId="186" formatCode="#,###&quot;円&quot;"/>
    <numFmt numFmtId="187" formatCode="&quot;¥&quot;#,##0.0_);[Red]\(&quot;¥&quot;#,##0.0\)"/>
    <numFmt numFmtId="188" formatCode="[$-800411]ggge&quot;年&quot;m&quot;月&quot;d&quot;日&quot;;@"/>
    <numFmt numFmtId="189" formatCode="\ 0;\-0;"/>
    <numFmt numFmtId="190" formatCode="[&lt;=999]000;[&lt;=9999]000\-00;000\-0000"/>
  </numFmts>
  <fonts count="45">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u/>
      <sz val="11"/>
      <color theme="10"/>
      <name val="ＭＳ Ｐゴシック"/>
      <family val="3"/>
      <scheme val="minor"/>
    </font>
    <font>
      <b/>
      <sz val="16"/>
      <color theme="1"/>
      <name val="游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sz val="12"/>
      <name val="游ゴシック"/>
      <family val="3"/>
      <charset val="128"/>
    </font>
    <font>
      <sz val="9"/>
      <name val="游ゴシック"/>
      <family val="3"/>
      <charset val="128"/>
    </font>
    <font>
      <sz val="8"/>
      <color theme="1"/>
      <name val="游ゴシック"/>
      <family val="3"/>
      <charset val="128"/>
    </font>
    <font>
      <b/>
      <sz val="11"/>
      <color theme="1"/>
      <name val="游ゴシック"/>
      <family val="3"/>
      <charset val="128"/>
    </font>
    <font>
      <sz val="9"/>
      <color theme="1"/>
      <name val="游ゴシック"/>
      <family val="3"/>
      <charset val="128"/>
    </font>
    <font>
      <sz val="12"/>
      <color theme="0" tint="-0.249977111117893"/>
      <name val="游ゴシック"/>
      <family val="3"/>
      <charset val="128"/>
    </font>
    <font>
      <sz val="11"/>
      <color theme="0" tint="-0.249977111117893"/>
      <name val="游ゴシック"/>
      <family val="3"/>
      <charset val="128"/>
    </font>
    <font>
      <sz val="6"/>
      <name val="游ゴシック"/>
      <family val="3"/>
      <charset val="128"/>
    </font>
    <font>
      <sz val="7"/>
      <name val="游ゴシック"/>
      <family val="3"/>
      <charset val="128"/>
    </font>
    <font>
      <sz val="10"/>
      <name val="游ゴシック"/>
      <family val="3"/>
      <charset val="128"/>
    </font>
    <font>
      <u/>
      <sz val="11"/>
      <color theme="10"/>
      <name val="游ゴシック"/>
      <family val="3"/>
      <charset val="128"/>
    </font>
    <font>
      <b/>
      <sz val="9"/>
      <color indexed="81"/>
      <name val="游ゴシック"/>
      <family val="3"/>
      <charset val="128"/>
    </font>
    <font>
      <b/>
      <sz val="11"/>
      <name val="游ゴシック"/>
      <family val="3"/>
      <charset val="128"/>
    </font>
    <font>
      <i/>
      <sz val="11"/>
      <name val="游ゴシック"/>
      <family val="3"/>
      <charset val="128"/>
    </font>
    <font>
      <sz val="12"/>
      <color theme="1"/>
      <name val="游ゴシック"/>
      <family val="3"/>
      <charset val="128"/>
    </font>
    <font>
      <u val="double"/>
      <sz val="9"/>
      <color theme="1"/>
      <name val="游ゴシック"/>
      <family val="3"/>
      <charset val="128"/>
    </font>
    <font>
      <b/>
      <u val="doubleAccounting"/>
      <sz val="10"/>
      <name val="游ゴシック"/>
      <family val="3"/>
      <charset val="128"/>
    </font>
    <font>
      <i/>
      <sz val="9"/>
      <color theme="1"/>
      <name val="游ゴシック"/>
      <family val="3"/>
      <charset val="128"/>
    </font>
    <font>
      <sz val="6"/>
      <color theme="1"/>
      <name val="游ゴシック"/>
      <family val="3"/>
      <charset val="128"/>
    </font>
    <font>
      <b/>
      <sz val="16"/>
      <name val="游ゴシック"/>
      <family val="3"/>
      <charset val="128"/>
    </font>
    <font>
      <i/>
      <sz val="11"/>
      <color theme="1"/>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sz val="7"/>
      <color rgb="FFFF0000"/>
      <name val="游ゴシック"/>
      <family val="3"/>
      <charset val="128"/>
    </font>
    <font>
      <sz val="9"/>
      <color rgb="FFFF0000"/>
      <name val="游ゴシック"/>
      <family val="3"/>
      <charset val="128"/>
    </font>
    <font>
      <sz val="11"/>
      <color theme="0" tint="-0.34998626667073579"/>
      <name val="游ゴシック"/>
      <family val="3"/>
      <charset val="128"/>
    </font>
    <font>
      <b/>
      <sz val="9"/>
      <color theme="1"/>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93">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style="thin">
        <color rgb="FF000000"/>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8">
    <xf numFmtId="0" fontId="0" fillId="0" borderId="0">
      <alignment vertical="center"/>
    </xf>
    <xf numFmtId="0" fontId="3"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1"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809">
    <xf numFmtId="0" fontId="0" fillId="0" borderId="0" xfId="0">
      <alignment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vertical="center" shrinkToFit="1"/>
    </xf>
    <xf numFmtId="0" fontId="17" fillId="0" borderId="68" xfId="0" applyFont="1" applyBorder="1" applyAlignment="1">
      <alignment vertical="center" shrinkToFit="1"/>
    </xf>
    <xf numFmtId="0" fontId="17" fillId="0" borderId="76" xfId="0" applyFont="1" applyBorder="1" applyAlignment="1">
      <alignment vertical="center" shrinkToFit="1"/>
    </xf>
    <xf numFmtId="0" fontId="17" fillId="0" borderId="74" xfId="0" applyFont="1" applyBorder="1" applyAlignment="1">
      <alignment vertical="center" shrinkToFit="1"/>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42" fontId="14" fillId="0" borderId="0" xfId="0" applyNumberFormat="1" applyFont="1">
      <alignment vertical="center"/>
    </xf>
    <xf numFmtId="0" fontId="14" fillId="0" borderId="0" xfId="0" applyFont="1" applyAlignment="1">
      <alignment horizontal="left" vertical="center"/>
    </xf>
    <xf numFmtId="0" fontId="14" fillId="0" borderId="1" xfId="0" applyFont="1" applyBorder="1">
      <alignment vertical="center"/>
    </xf>
    <xf numFmtId="0" fontId="19" fillId="0" borderId="1" xfId="0" applyFont="1" applyBorder="1">
      <alignment vertical="center"/>
    </xf>
    <xf numFmtId="0" fontId="21" fillId="0" borderId="0" xfId="0" applyFont="1" applyAlignment="1">
      <alignment horizontal="right" vertical="center"/>
    </xf>
    <xf numFmtId="0" fontId="21" fillId="0" borderId="0" xfId="0" applyFont="1" applyAlignment="1">
      <alignment horizontal="left" vertical="center" wrapText="1"/>
    </xf>
    <xf numFmtId="177" fontId="19" fillId="0" borderId="0" xfId="2" applyNumberFormat="1" applyFont="1" applyFill="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shrinkToFit="1"/>
    </xf>
    <xf numFmtId="0" fontId="25" fillId="0" borderId="0" xfId="0" applyFont="1" applyAlignment="1">
      <alignment vertical="center" wrapText="1"/>
    </xf>
    <xf numFmtId="0" fontId="24" fillId="0" borderId="0" xfId="0" applyFont="1" applyAlignment="1">
      <alignment horizontal="left" vertical="center"/>
    </xf>
    <xf numFmtId="178" fontId="21" fillId="0" borderId="0" xfId="0" applyNumberFormat="1" applyFont="1" applyAlignment="1">
      <alignment vertical="center" shrinkToFit="1"/>
    </xf>
    <xf numFmtId="179" fontId="14" fillId="0" borderId="0" xfId="0" applyNumberFormat="1" applyFont="1" applyAlignment="1">
      <alignment vertical="center" shrinkToFit="1"/>
    </xf>
    <xf numFmtId="42" fontId="21" fillId="0" borderId="0" xfId="0" applyNumberFormat="1" applyFont="1" applyAlignment="1">
      <alignment vertical="center" shrinkToFit="1"/>
    </xf>
    <xf numFmtId="0" fontId="16" fillId="0" borderId="0" xfId="0" applyFont="1" applyAlignment="1">
      <alignment horizontal="left" vertical="center"/>
    </xf>
    <xf numFmtId="0" fontId="14" fillId="0" borderId="3" xfId="0" applyFont="1" applyBorder="1" applyAlignment="1">
      <alignment horizontal="center" vertical="center"/>
    </xf>
    <xf numFmtId="0" fontId="17" fillId="0" borderId="66" xfId="0" applyFont="1" applyBorder="1">
      <alignment vertical="center"/>
    </xf>
    <xf numFmtId="0" fontId="14" fillId="0" borderId="92" xfId="0" applyFont="1" applyBorder="1" applyAlignment="1">
      <alignment horizontal="center" vertical="center"/>
    </xf>
    <xf numFmtId="0" fontId="14" fillId="0" borderId="0" xfId="0" applyFont="1" applyProtection="1">
      <alignment vertical="center"/>
      <protection locked="0"/>
    </xf>
    <xf numFmtId="0" fontId="14" fillId="0" borderId="91" xfId="0" applyFont="1" applyBorder="1" applyAlignment="1">
      <alignment horizontal="center" vertical="center"/>
    </xf>
    <xf numFmtId="0" fontId="14" fillId="0" borderId="51" xfId="0" applyFont="1" applyBorder="1">
      <alignment vertical="center"/>
    </xf>
    <xf numFmtId="0" fontId="14" fillId="0" borderId="92" xfId="0" applyFont="1" applyBorder="1">
      <alignment vertical="center"/>
    </xf>
    <xf numFmtId="0" fontId="14" fillId="0" borderId="91" xfId="0" applyFont="1" applyBorder="1">
      <alignment vertical="center"/>
    </xf>
    <xf numFmtId="0" fontId="29" fillId="0" borderId="0" xfId="0" applyFont="1" applyAlignment="1">
      <alignment vertical="top"/>
    </xf>
    <xf numFmtId="181" fontId="16" fillId="0" borderId="0" xfId="0" applyNumberFormat="1" applyFont="1" applyAlignment="1">
      <alignment vertical="center" shrinkToFit="1"/>
    </xf>
    <xf numFmtId="0" fontId="16" fillId="0" borderId="0" xfId="0" applyFont="1" applyAlignment="1">
      <alignment horizontal="justify" vertical="center"/>
    </xf>
    <xf numFmtId="0" fontId="26" fillId="0" borderId="0" xfId="0" applyFont="1">
      <alignment vertical="center"/>
    </xf>
    <xf numFmtId="0" fontId="29"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wrapText="1"/>
    </xf>
    <xf numFmtId="0" fontId="16" fillId="0" borderId="0" xfId="0" applyFont="1" applyAlignment="1">
      <alignment vertical="top" wrapText="1"/>
    </xf>
    <xf numFmtId="180" fontId="16" fillId="0" borderId="0" xfId="0" applyNumberFormat="1" applyFont="1">
      <alignment vertical="center"/>
    </xf>
    <xf numFmtId="180" fontId="30" fillId="0" borderId="0" xfId="0" applyNumberFormat="1" applyFont="1">
      <alignment vertical="center"/>
    </xf>
    <xf numFmtId="0" fontId="14" fillId="0" borderId="0" xfId="4" applyFont="1">
      <alignment vertical="center"/>
    </xf>
    <xf numFmtId="0" fontId="20" fillId="0" borderId="0" xfId="4" applyFont="1">
      <alignment vertical="center"/>
    </xf>
    <xf numFmtId="0" fontId="31" fillId="0" borderId="0" xfId="4" applyFont="1">
      <alignment vertical="center"/>
    </xf>
    <xf numFmtId="0" fontId="21" fillId="0" borderId="0" xfId="4" applyFont="1">
      <alignment vertical="center"/>
    </xf>
    <xf numFmtId="0" fontId="21" fillId="0" borderId="12" xfId="0" applyFont="1" applyBorder="1" applyAlignment="1">
      <alignment horizontal="left" vertical="center" shrinkToFit="1"/>
    </xf>
    <xf numFmtId="0" fontId="21" fillId="0" borderId="12" xfId="4"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0" xfId="4" applyFont="1" applyAlignment="1">
      <alignment horizontal="center" vertical="center" textRotation="255"/>
    </xf>
    <xf numFmtId="0" fontId="21" fillId="0" borderId="0" xfId="0" applyFont="1" applyAlignment="1">
      <alignment horizontal="left" vertical="center" shrinkToFit="1"/>
    </xf>
    <xf numFmtId="0" fontId="21" fillId="0" borderId="49" xfId="0" applyFont="1" applyBorder="1" applyAlignment="1">
      <alignment horizontal="left" vertical="center" shrinkToFit="1"/>
    </xf>
    <xf numFmtId="0" fontId="21" fillId="0" borderId="49" xfId="0" applyFont="1" applyBorder="1" applyAlignment="1">
      <alignment vertical="center" shrinkToFit="1"/>
    </xf>
    <xf numFmtId="0" fontId="21" fillId="0" borderId="81" xfId="0" applyFont="1" applyBorder="1" applyAlignment="1">
      <alignment horizontal="left" vertical="center" shrinkToFit="1"/>
    </xf>
    <xf numFmtId="179" fontId="21" fillId="0" borderId="61" xfId="0" applyNumberFormat="1" applyFont="1" applyBorder="1" applyAlignment="1">
      <alignment vertical="center" shrinkToFit="1"/>
    </xf>
    <xf numFmtId="0" fontId="21" fillId="0" borderId="61" xfId="0" applyFont="1" applyBorder="1" applyAlignment="1">
      <alignment vertical="center" shrinkToFit="1"/>
    </xf>
    <xf numFmtId="0" fontId="21" fillId="0" borderId="64" xfId="0" applyFont="1" applyBorder="1" applyAlignment="1">
      <alignment vertical="center" shrinkToFit="1"/>
    </xf>
    <xf numFmtId="0" fontId="34" fillId="0" borderId="0" xfId="4" applyFont="1" applyAlignment="1">
      <alignment vertical="top" wrapText="1"/>
    </xf>
    <xf numFmtId="0" fontId="34" fillId="0" borderId="0" xfId="4" applyFont="1">
      <alignment vertical="center"/>
    </xf>
    <xf numFmtId="0" fontId="21" fillId="0" borderId="0" xfId="4" applyFont="1" applyAlignment="1">
      <alignment vertical="center" shrinkToFit="1"/>
    </xf>
    <xf numFmtId="0" fontId="31" fillId="0" borderId="17" xfId="4" applyFont="1" applyBorder="1">
      <alignment vertical="center"/>
    </xf>
    <xf numFmtId="0" fontId="21" fillId="0" borderId="38" xfId="4" applyFont="1" applyBorder="1" applyAlignment="1">
      <alignment vertical="center" shrinkToFit="1"/>
    </xf>
    <xf numFmtId="0" fontId="31" fillId="0" borderId="17" xfId="4" applyFont="1" applyBorder="1" applyAlignment="1">
      <alignment vertical="center" shrinkToFit="1"/>
    </xf>
    <xf numFmtId="0" fontId="21" fillId="0" borderId="17" xfId="4" applyFont="1" applyBorder="1" applyAlignment="1">
      <alignment vertical="center" shrinkToFit="1"/>
    </xf>
    <xf numFmtId="0" fontId="31" fillId="0" borderId="22" xfId="4" applyFont="1" applyBorder="1">
      <alignment vertical="center"/>
    </xf>
    <xf numFmtId="0" fontId="14" fillId="0" borderId="0" xfId="4" applyFont="1" applyAlignment="1">
      <alignment horizontal="center" vertical="center"/>
    </xf>
    <xf numFmtId="0" fontId="31" fillId="0" borderId="0" xfId="4" applyFont="1" applyAlignment="1">
      <alignment horizontal="center" vertical="center"/>
    </xf>
    <xf numFmtId="0" fontId="21" fillId="4" borderId="20" xfId="4" applyFont="1" applyFill="1" applyBorder="1">
      <alignment vertical="center"/>
    </xf>
    <xf numFmtId="0" fontId="21" fillId="4" borderId="32" xfId="4" applyFont="1" applyFill="1" applyBorder="1">
      <alignment vertical="center"/>
    </xf>
    <xf numFmtId="0" fontId="21" fillId="5" borderId="20" xfId="4" applyFont="1" applyFill="1" applyBorder="1">
      <alignment vertical="center"/>
    </xf>
    <xf numFmtId="0" fontId="21" fillId="5" borderId="32" xfId="4" applyFont="1" applyFill="1" applyBorder="1">
      <alignment vertical="center"/>
    </xf>
    <xf numFmtId="0" fontId="29" fillId="0" borderId="0" xfId="0" applyFont="1">
      <alignment vertical="center"/>
    </xf>
    <xf numFmtId="182" fontId="16" fillId="0" borderId="0" xfId="0" applyNumberFormat="1" applyFont="1" applyAlignment="1">
      <alignment horizontal="distributed" vertical="center" shrinkToFit="1"/>
    </xf>
    <xf numFmtId="0" fontId="16" fillId="0" borderId="0" xfId="0" applyFont="1" applyAlignment="1">
      <alignment horizontal="right" vertical="center"/>
    </xf>
    <xf numFmtId="180" fontId="37" fillId="0" borderId="0" xfId="0" applyNumberFormat="1" applyFont="1">
      <alignment vertical="center"/>
    </xf>
    <xf numFmtId="0" fontId="16" fillId="0" borderId="0" xfId="0" applyFont="1" applyAlignment="1">
      <alignment vertical="center" wrapText="1"/>
    </xf>
    <xf numFmtId="0" fontId="16" fillId="0" borderId="0" xfId="0" applyFont="1" applyAlignment="1">
      <alignment horizontal="right" vertical="center" shrinkToFit="1"/>
    </xf>
    <xf numFmtId="0" fontId="16" fillId="0" borderId="0" xfId="0" applyFont="1" applyAlignment="1">
      <alignment vertical="top" wrapText="1" shrinkToFit="1"/>
    </xf>
    <xf numFmtId="38" fontId="16" fillId="0" borderId="0" xfId="3" applyFont="1" applyFill="1" applyAlignment="1">
      <alignment vertical="center"/>
    </xf>
    <xf numFmtId="38" fontId="16" fillId="0" borderId="0" xfId="3" applyFont="1" applyFill="1" applyAlignment="1">
      <alignment horizontal="right" vertical="center"/>
    </xf>
    <xf numFmtId="181" fontId="16" fillId="0" borderId="0" xfId="0" applyNumberFormat="1" applyFont="1">
      <alignment vertical="center"/>
    </xf>
    <xf numFmtId="181" fontId="16" fillId="0" borderId="0" xfId="0" applyNumberFormat="1"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right" vertical="top"/>
    </xf>
    <xf numFmtId="0" fontId="16" fillId="0" borderId="0" xfId="0" applyFont="1" applyAlignment="1">
      <alignment vertical="top"/>
    </xf>
    <xf numFmtId="0" fontId="16" fillId="0" borderId="0" xfId="0" applyFont="1" applyAlignment="1">
      <alignment vertical="top" shrinkToFit="1"/>
    </xf>
    <xf numFmtId="0" fontId="16" fillId="0" borderId="0" xfId="0" applyFont="1" applyAlignment="1">
      <alignment vertical="center" shrinkToFit="1"/>
    </xf>
    <xf numFmtId="0" fontId="16" fillId="0" borderId="19" xfId="0" applyFont="1" applyBorder="1">
      <alignment vertical="center"/>
    </xf>
    <xf numFmtId="182" fontId="14" fillId="0" borderId="0" xfId="0" applyNumberFormat="1" applyFont="1">
      <alignment vertical="center"/>
    </xf>
    <xf numFmtId="0" fontId="43" fillId="0" borderId="0" xfId="0" applyFont="1">
      <alignment vertical="center"/>
    </xf>
    <xf numFmtId="0" fontId="14" fillId="2" borderId="2"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8"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left" vertical="center"/>
      <protection locked="0"/>
    </xf>
    <xf numFmtId="178" fontId="21" fillId="2" borderId="3" xfId="0" applyNumberFormat="1"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protection locked="0"/>
    </xf>
    <xf numFmtId="42" fontId="14" fillId="2" borderId="3" xfId="0" applyNumberFormat="1" applyFont="1" applyFill="1" applyBorder="1" applyAlignment="1" applyProtection="1">
      <alignment horizontal="center" vertical="center"/>
      <protection locked="0"/>
    </xf>
    <xf numFmtId="186" fontId="14" fillId="4" borderId="2" xfId="0" applyNumberFormat="1" applyFont="1" applyFill="1" applyBorder="1" applyAlignment="1">
      <alignment horizontal="right" vertical="center"/>
    </xf>
    <xf numFmtId="186" fontId="14" fillId="4" borderId="7" xfId="0" applyNumberFormat="1" applyFont="1" applyFill="1" applyBorder="1" applyAlignment="1">
      <alignment horizontal="right" vertical="center"/>
    </xf>
    <xf numFmtId="186" fontId="14" fillId="4" borderId="8" xfId="0" applyNumberFormat="1" applyFont="1" applyFill="1" applyBorder="1" applyAlignment="1">
      <alignment horizontal="right" vertical="center"/>
    </xf>
    <xf numFmtId="180" fontId="14" fillId="2" borderId="2" xfId="0" applyNumberFormat="1" applyFont="1" applyFill="1" applyBorder="1" applyAlignment="1" applyProtection="1">
      <alignment horizontal="right" vertical="center"/>
      <protection locked="0"/>
    </xf>
    <xf numFmtId="180" fontId="14" fillId="2" borderId="7" xfId="0" applyNumberFormat="1" applyFont="1" applyFill="1" applyBorder="1" applyAlignment="1" applyProtection="1">
      <alignment horizontal="right" vertical="center"/>
      <protection locked="0"/>
    </xf>
    <xf numFmtId="180" fontId="14" fillId="2" borderId="8" xfId="0" applyNumberFormat="1" applyFont="1" applyFill="1" applyBorder="1" applyAlignment="1" applyProtection="1">
      <alignment horizontal="right" vertical="center"/>
      <protection locked="0"/>
    </xf>
    <xf numFmtId="180" fontId="14" fillId="2" borderId="3" xfId="0" applyNumberFormat="1" applyFont="1" applyFill="1" applyBorder="1" applyAlignment="1" applyProtection="1">
      <alignment horizontal="right" vertical="center"/>
      <protection locked="0"/>
    </xf>
    <xf numFmtId="186" fontId="14" fillId="4" borderId="2" xfId="0" applyNumberFormat="1" applyFont="1" applyFill="1" applyBorder="1" applyAlignment="1">
      <alignment horizontal="center" vertical="center"/>
    </xf>
    <xf numFmtId="186" fontId="14" fillId="4" borderId="7" xfId="0" applyNumberFormat="1" applyFont="1" applyFill="1" applyBorder="1" applyAlignment="1">
      <alignment horizontal="center" vertical="center"/>
    </xf>
    <xf numFmtId="186" fontId="14" fillId="4" borderId="8" xfId="0" applyNumberFormat="1" applyFont="1" applyFill="1" applyBorder="1" applyAlignment="1">
      <alignment horizontal="center" vertical="center"/>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5" borderId="3" xfId="0" applyFont="1" applyFill="1" applyBorder="1" applyAlignment="1">
      <alignment horizontal="center" vertical="center"/>
    </xf>
    <xf numFmtId="0" fontId="14" fillId="0" borderId="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22" xfId="0" applyFont="1" applyBorder="1" applyAlignment="1">
      <alignment horizontal="center" vertical="center" shrinkToFit="1"/>
    </xf>
    <xf numFmtId="0" fontId="14" fillId="2" borderId="6" xfId="0" applyFont="1" applyFill="1" applyBorder="1" applyAlignment="1" applyProtection="1">
      <alignment horizontal="center" vertical="center" shrinkToFit="1"/>
      <protection locked="0"/>
    </xf>
    <xf numFmtId="0" fontId="14" fillId="2" borderId="17"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6" fillId="0" borderId="0" xfId="0" applyFont="1" applyAlignment="1">
      <alignment horizontal="left" vertical="center" shrinkToFit="1"/>
    </xf>
    <xf numFmtId="176" fontId="14" fillId="2" borderId="17" xfId="0" applyNumberFormat="1" applyFont="1" applyFill="1" applyBorder="1" applyAlignment="1" applyProtection="1">
      <alignment horizontal="center" vertical="center" shrinkToFit="1"/>
      <protection locked="0"/>
    </xf>
    <xf numFmtId="176" fontId="14" fillId="2" borderId="22" xfId="0" applyNumberFormat="1"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176" fontId="14" fillId="4" borderId="17" xfId="0" applyNumberFormat="1" applyFont="1" applyFill="1" applyBorder="1" applyAlignment="1">
      <alignment horizontal="center" vertical="center" shrinkToFit="1"/>
    </xf>
    <xf numFmtId="176" fontId="14" fillId="4" borderId="22" xfId="0" applyNumberFormat="1" applyFont="1" applyFill="1" applyBorder="1" applyAlignment="1">
      <alignment horizontal="center" vertical="center" shrinkToFit="1"/>
    </xf>
    <xf numFmtId="189" fontId="14" fillId="0" borderId="3" xfId="0" applyNumberFormat="1" applyFont="1" applyBorder="1" applyAlignment="1">
      <alignment horizontal="left" vertical="center"/>
    </xf>
    <xf numFmtId="0" fontId="14" fillId="2" borderId="77" xfId="0" applyFont="1" applyFill="1" applyBorder="1" applyAlignment="1" applyProtection="1">
      <alignment horizontal="left" vertical="center"/>
      <protection locked="0"/>
    </xf>
    <xf numFmtId="0" fontId="14" fillId="2" borderId="33" xfId="0" applyFont="1" applyFill="1" applyBorder="1" applyAlignment="1" applyProtection="1">
      <alignment horizontal="left" vertical="center"/>
      <protection locked="0"/>
    </xf>
    <xf numFmtId="0" fontId="14" fillId="2" borderId="18"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2" borderId="39" xfId="0" applyFont="1" applyFill="1" applyBorder="1" applyAlignment="1" applyProtection="1">
      <alignment horizontal="left" vertical="center"/>
      <protection locked="0"/>
    </xf>
    <xf numFmtId="0" fontId="14" fillId="0" borderId="3" xfId="0" applyFont="1" applyBorder="1" applyAlignment="1">
      <alignment horizontal="center" vertical="center" shrinkToFit="1"/>
    </xf>
    <xf numFmtId="0" fontId="14" fillId="2" borderId="3" xfId="0" applyFont="1" applyFill="1" applyBorder="1" applyAlignment="1" applyProtection="1">
      <alignment horizontal="center" vertical="center" shrinkToFit="1"/>
      <protection locked="0"/>
    </xf>
    <xf numFmtId="0" fontId="16" fillId="0" borderId="0" xfId="0" applyFont="1" applyAlignment="1">
      <alignment horizontal="left" vertical="center"/>
    </xf>
    <xf numFmtId="0" fontId="17" fillId="0" borderId="67" xfId="0" applyFont="1" applyBorder="1" applyAlignment="1">
      <alignment horizontal="left" vertical="center"/>
    </xf>
    <xf numFmtId="0" fontId="18" fillId="2" borderId="35" xfId="0" applyFont="1" applyFill="1" applyBorder="1" applyAlignment="1" applyProtection="1">
      <alignment horizontal="center"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32" xfId="0" applyFont="1" applyFill="1" applyBorder="1" applyAlignment="1" applyProtection="1">
      <alignment horizontal="center" vertical="center" shrinkToFit="1"/>
      <protection locked="0"/>
    </xf>
    <xf numFmtId="0" fontId="27" fillId="2" borderId="20" xfId="7" applyFont="1" applyFill="1" applyBorder="1" applyAlignment="1" applyProtection="1">
      <alignment horizontal="center" vertical="center" shrinkToFit="1"/>
      <protection locked="0"/>
    </xf>
    <xf numFmtId="0" fontId="18" fillId="2" borderId="24" xfId="0" applyFont="1" applyFill="1" applyBorder="1" applyAlignment="1" applyProtection="1">
      <alignment horizontal="center" vertical="center" shrinkToFit="1"/>
      <protection locked="0"/>
    </xf>
    <xf numFmtId="0" fontId="14" fillId="0" borderId="0" xfId="0" applyFont="1" applyAlignment="1">
      <alignment horizontal="left" vertical="center"/>
    </xf>
    <xf numFmtId="0" fontId="18" fillId="0" borderId="14"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4" xfId="0" applyFont="1" applyBorder="1" applyAlignment="1">
      <alignment horizontal="center" vertical="center" shrinkToFit="1"/>
    </xf>
    <xf numFmtId="0" fontId="18" fillId="2" borderId="14" xfId="0" applyFont="1" applyFill="1" applyBorder="1" applyAlignment="1" applyProtection="1">
      <alignment horizontal="center" vertical="center" shrinkToFit="1"/>
      <protection locked="0"/>
    </xf>
    <xf numFmtId="0" fontId="17" fillId="0" borderId="68" xfId="0" applyFont="1" applyBorder="1" applyAlignment="1">
      <alignment horizontal="left" vertical="center"/>
    </xf>
    <xf numFmtId="0" fontId="18" fillId="0" borderId="15"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2" borderId="20"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0" fontId="26" fillId="0" borderId="66" xfId="0" applyFont="1" applyBorder="1" applyAlignment="1">
      <alignment horizontal="center" vertical="center" shrinkToFit="1"/>
    </xf>
    <xf numFmtId="0" fontId="26" fillId="0" borderId="6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48" xfId="0" applyFont="1" applyBorder="1" applyAlignment="1">
      <alignment horizontal="center" vertical="center" shrinkToFit="1"/>
    </xf>
    <xf numFmtId="0" fontId="18" fillId="0" borderId="23" xfId="0" applyFont="1" applyBorder="1" applyAlignment="1">
      <alignment horizontal="center" vertical="center" shrinkToFit="1"/>
    </xf>
    <xf numFmtId="0" fontId="18" fillId="2" borderId="9"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8" fillId="2" borderId="67" xfId="0" applyFont="1" applyFill="1" applyBorder="1" applyAlignment="1">
      <alignment horizontal="left" vertical="center" wrapText="1"/>
    </xf>
    <xf numFmtId="0" fontId="18" fillId="2" borderId="6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4" fillId="0" borderId="3" xfId="0" applyFont="1" applyBorder="1" applyAlignment="1">
      <alignment horizontal="center" vertical="center"/>
    </xf>
    <xf numFmtId="0" fontId="18" fillId="0" borderId="1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26" xfId="0" applyFont="1" applyBorder="1" applyAlignment="1">
      <alignment horizontal="center" vertical="center" shrinkToFit="1"/>
    </xf>
    <xf numFmtId="0" fontId="18" fillId="2" borderId="16"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27" fillId="2" borderId="7" xfId="7" applyFont="1" applyFill="1" applyBorder="1" applyAlignment="1" applyProtection="1">
      <alignment horizontal="center" vertical="center" shrinkToFit="1"/>
      <protection locked="0"/>
    </xf>
    <xf numFmtId="0" fontId="18" fillId="2" borderId="26" xfId="0" applyFont="1" applyFill="1" applyBorder="1" applyAlignment="1" applyProtection="1">
      <alignment horizontal="center" vertical="center" shrinkToFit="1"/>
      <protection locked="0"/>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4" borderId="3" xfId="0" applyFont="1" applyFill="1" applyBorder="1" applyAlignment="1">
      <alignment horizontal="right" vertical="center"/>
    </xf>
    <xf numFmtId="186" fontId="20" fillId="4" borderId="3" xfId="0" applyNumberFormat="1" applyFont="1" applyFill="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189" fontId="14" fillId="3" borderId="2" xfId="0" applyNumberFormat="1" applyFont="1" applyFill="1" applyBorder="1" applyAlignment="1" applyProtection="1">
      <alignment horizontal="left" vertical="center" shrinkToFit="1"/>
      <protection locked="0"/>
    </xf>
    <xf numFmtId="189" fontId="14" fillId="3" borderId="7" xfId="0" applyNumberFormat="1" applyFont="1" applyFill="1" applyBorder="1" applyAlignment="1" applyProtection="1">
      <alignment horizontal="left" vertical="center" shrinkToFit="1"/>
      <protection locked="0"/>
    </xf>
    <xf numFmtId="189" fontId="14" fillId="3" borderId="8" xfId="0" applyNumberFormat="1" applyFont="1" applyFill="1" applyBorder="1" applyAlignment="1" applyProtection="1">
      <alignment horizontal="left" vertical="center" shrinkToFit="1"/>
      <protection locked="0"/>
    </xf>
    <xf numFmtId="0" fontId="16" fillId="2" borderId="3"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protection locked="0"/>
    </xf>
    <xf numFmtId="0" fontId="14" fillId="0" borderId="30" xfId="0" applyFont="1" applyBorder="1" applyAlignment="1">
      <alignment horizontal="left" vertical="center"/>
    </xf>
    <xf numFmtId="0" fontId="14" fillId="3" borderId="3" xfId="0" applyFont="1" applyFill="1" applyBorder="1" applyAlignment="1" applyProtection="1">
      <alignment horizontal="left" vertical="center" shrinkToFit="1"/>
      <protection locked="0"/>
    </xf>
    <xf numFmtId="189" fontId="14" fillId="3" borderId="3" xfId="0" applyNumberFormat="1" applyFont="1" applyFill="1" applyBorder="1" applyAlignment="1" applyProtection="1">
      <alignment horizontal="left" vertical="center" shrinkToFit="1"/>
      <protection locked="0"/>
    </xf>
    <xf numFmtId="179" fontId="14" fillId="0" borderId="0" xfId="0" applyNumberFormat="1" applyFont="1" applyAlignment="1">
      <alignment horizontal="center" vertical="center" shrinkToFit="1"/>
    </xf>
    <xf numFmtId="0" fontId="18" fillId="0" borderId="3" xfId="0" applyFont="1" applyBorder="1" applyAlignment="1">
      <alignment horizontal="center" vertical="center" wrapText="1"/>
    </xf>
    <xf numFmtId="0" fontId="26" fillId="0" borderId="3" xfId="0" applyFont="1" applyBorder="1" applyAlignment="1">
      <alignment horizontal="center" vertical="center" wrapText="1"/>
    </xf>
    <xf numFmtId="186" fontId="15" fillId="4" borderId="3" xfId="0" applyNumberFormat="1"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9" fillId="0" borderId="3" xfId="0" applyFont="1" applyBorder="1" applyAlignment="1">
      <alignment horizontal="center" vertical="center"/>
    </xf>
    <xf numFmtId="181" fontId="14" fillId="2" borderId="3" xfId="3" applyNumberFormat="1" applyFont="1" applyFill="1" applyBorder="1" applyAlignment="1" applyProtection="1">
      <alignment horizontal="center" vertical="center" shrinkToFit="1"/>
      <protection locked="0"/>
    </xf>
    <xf numFmtId="186" fontId="15" fillId="2" borderId="3" xfId="0" applyNumberFormat="1" applyFont="1" applyFill="1" applyBorder="1" applyAlignment="1" applyProtection="1">
      <alignment horizontal="center" vertical="center" shrinkToFit="1"/>
      <protection locked="0"/>
    </xf>
    <xf numFmtId="0" fontId="14" fillId="0" borderId="0" xfId="0" applyFont="1" applyAlignment="1">
      <alignment horizontal="center" vertical="center" shrinkToFit="1"/>
    </xf>
    <xf numFmtId="181" fontId="14" fillId="2" borderId="2" xfId="3" applyNumberFormat="1" applyFont="1" applyFill="1" applyBorder="1" applyAlignment="1" applyProtection="1">
      <alignment horizontal="center" vertical="center" shrinkToFit="1"/>
      <protection locked="0"/>
    </xf>
    <xf numFmtId="181" fontId="14" fillId="2" borderId="7" xfId="3" applyNumberFormat="1" applyFont="1" applyFill="1" applyBorder="1" applyAlignment="1" applyProtection="1">
      <alignment horizontal="center" vertical="center" shrinkToFit="1"/>
      <protection locked="0"/>
    </xf>
    <xf numFmtId="181" fontId="14" fillId="2" borderId="8" xfId="3" applyNumberFormat="1" applyFont="1" applyFill="1" applyBorder="1" applyAlignment="1" applyProtection="1">
      <alignment horizontal="center" vertical="center" shrinkToFit="1"/>
      <protection locked="0"/>
    </xf>
    <xf numFmtId="0" fontId="14" fillId="4" borderId="2" xfId="3" applyNumberFormat="1" applyFont="1" applyFill="1" applyBorder="1" applyAlignment="1" applyProtection="1">
      <alignment horizontal="center" vertical="center" shrinkToFit="1"/>
      <protection locked="0"/>
    </xf>
    <xf numFmtId="0" fontId="14" fillId="4" borderId="7" xfId="3" applyNumberFormat="1" applyFont="1" applyFill="1" applyBorder="1" applyAlignment="1" applyProtection="1">
      <alignment horizontal="center" vertical="center" shrinkToFit="1"/>
      <protection locked="0"/>
    </xf>
    <xf numFmtId="0" fontId="14" fillId="4" borderId="8" xfId="3" applyNumberFormat="1" applyFont="1" applyFill="1" applyBorder="1" applyAlignment="1" applyProtection="1">
      <alignment horizontal="center" vertical="center" shrinkToFit="1"/>
      <protection locked="0"/>
    </xf>
    <xf numFmtId="186" fontId="15" fillId="4" borderId="2" xfId="0" applyNumberFormat="1" applyFont="1" applyFill="1" applyBorder="1" applyAlignment="1">
      <alignment horizontal="center" vertical="center" shrinkToFit="1"/>
    </xf>
    <xf numFmtId="186" fontId="15" fillId="4" borderId="7" xfId="0" applyNumberFormat="1" applyFont="1" applyFill="1" applyBorder="1" applyAlignment="1">
      <alignment horizontal="center" vertical="center" shrinkToFit="1"/>
    </xf>
    <xf numFmtId="186" fontId="15" fillId="4" borderId="8" xfId="0" applyNumberFormat="1"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3" xfId="0" applyFont="1" applyFill="1" applyBorder="1" applyAlignment="1" applyProtection="1">
      <alignment horizontal="left" vertical="center" shrinkToFit="1"/>
      <protection locked="0"/>
    </xf>
    <xf numFmtId="186" fontId="14" fillId="0" borderId="3" xfId="0" applyNumberFormat="1" applyFont="1" applyBorder="1" applyAlignment="1" applyProtection="1">
      <alignment horizontal="center" vertical="center" shrinkToFit="1"/>
      <protection locked="0"/>
    </xf>
    <xf numFmtId="0" fontId="14" fillId="0" borderId="19" xfId="0" applyFont="1" applyBorder="1" applyAlignment="1">
      <alignment horizontal="left" vertical="center" wrapText="1" shrinkToFi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4" fillId="0" borderId="0" xfId="0" applyFont="1" applyAlignment="1">
      <alignment horizontal="left" vertical="center" shrinkToFit="1"/>
    </xf>
    <xf numFmtId="0" fontId="14" fillId="0" borderId="30" xfId="0" applyFont="1" applyBorder="1" applyAlignment="1">
      <alignment horizontal="left" vertical="center" shrinkToFit="1"/>
    </xf>
    <xf numFmtId="0" fontId="21" fillId="0" borderId="2" xfId="4" applyFont="1" applyBorder="1" applyAlignment="1">
      <alignment horizontal="center" vertical="center" shrinkToFit="1"/>
    </xf>
    <xf numFmtId="0" fontId="21" fillId="0" borderId="7" xfId="4" applyFont="1" applyBorder="1" applyAlignment="1">
      <alignment horizontal="center" vertical="center" shrinkToFit="1"/>
    </xf>
    <xf numFmtId="0" fontId="21" fillId="0" borderId="26" xfId="4" applyFont="1" applyBorder="1" applyAlignment="1">
      <alignment horizontal="center" vertical="center" shrinkToFit="1"/>
    </xf>
    <xf numFmtId="0" fontId="19" fillId="0" borderId="3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1" xfId="0" applyFont="1" applyBorder="1" applyAlignment="1">
      <alignment horizontal="center" vertical="center" wrapText="1"/>
    </xf>
    <xf numFmtId="0" fontId="18" fillId="2" borderId="33" xfId="0" applyFont="1" applyFill="1" applyBorder="1" applyAlignment="1" applyProtection="1">
      <alignment horizontal="center" vertical="center" shrinkToFit="1"/>
      <protection locked="0"/>
    </xf>
    <xf numFmtId="0" fontId="18" fillId="2" borderId="18" xfId="0" applyFont="1" applyFill="1" applyBorder="1" applyAlignment="1" applyProtection="1">
      <alignment horizontal="center" vertical="center" shrinkToFit="1"/>
      <protection locked="0"/>
    </xf>
    <xf numFmtId="0" fontId="18" fillId="2" borderId="29" xfId="0" applyFont="1" applyFill="1" applyBorder="1" applyAlignment="1" applyProtection="1">
      <alignment horizontal="center" vertical="center" shrinkToFit="1"/>
      <protection locked="0"/>
    </xf>
    <xf numFmtId="0" fontId="18" fillId="2" borderId="34" xfId="0" applyFont="1" applyFill="1" applyBorder="1" applyAlignment="1" applyProtection="1">
      <alignment horizontal="center" vertical="center" shrinkToFit="1"/>
      <protection locked="0"/>
    </xf>
    <xf numFmtId="0" fontId="18" fillId="2" borderId="19" xfId="0" applyFont="1" applyFill="1" applyBorder="1" applyAlignment="1" applyProtection="1">
      <alignment horizontal="center" vertical="center" shrinkToFit="1"/>
      <protection locked="0"/>
    </xf>
    <xf numFmtId="0" fontId="18" fillId="2" borderId="31" xfId="0" applyFont="1" applyFill="1" applyBorder="1" applyAlignment="1" applyProtection="1">
      <alignment horizontal="center" vertical="center" shrinkToFit="1"/>
      <protection locked="0"/>
    </xf>
    <xf numFmtId="0" fontId="19" fillId="0" borderId="33"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31" xfId="0" applyFont="1" applyBorder="1" applyAlignment="1">
      <alignment horizontal="center" vertical="center" shrinkToFit="1"/>
    </xf>
    <xf numFmtId="0" fontId="25" fillId="2" borderId="33" xfId="0" applyFont="1" applyFill="1" applyBorder="1" applyAlignment="1" applyProtection="1">
      <alignment vertical="center" wrapText="1"/>
      <protection locked="0"/>
    </xf>
    <xf numFmtId="0" fontId="25" fillId="2" borderId="18" xfId="0" applyFont="1" applyFill="1" applyBorder="1" applyAlignment="1" applyProtection="1">
      <alignment vertical="center" wrapText="1"/>
      <protection locked="0"/>
    </xf>
    <xf numFmtId="0" fontId="25" fillId="2" borderId="39" xfId="0" applyFont="1" applyFill="1" applyBorder="1" applyAlignment="1" applyProtection="1">
      <alignment vertical="center" wrapText="1"/>
      <protection locked="0"/>
    </xf>
    <xf numFmtId="0" fontId="25" fillId="2" borderId="34" xfId="0" applyFont="1" applyFill="1" applyBorder="1" applyAlignment="1" applyProtection="1">
      <alignment vertical="center" wrapText="1"/>
      <protection locked="0"/>
    </xf>
    <xf numFmtId="0" fontId="25" fillId="2" borderId="19" xfId="0" applyFont="1" applyFill="1" applyBorder="1" applyAlignment="1" applyProtection="1">
      <alignment vertical="center" wrapText="1"/>
      <protection locked="0"/>
    </xf>
    <xf numFmtId="0" fontId="25" fillId="2" borderId="40" xfId="0" applyFont="1" applyFill="1" applyBorder="1" applyAlignment="1" applyProtection="1">
      <alignment vertical="center" wrapText="1"/>
      <protection locked="0"/>
    </xf>
    <xf numFmtId="0" fontId="21" fillId="2" borderId="2" xfId="4" applyFont="1" applyFill="1" applyBorder="1" applyAlignment="1" applyProtection="1">
      <alignment horizontal="center" vertical="center" shrinkToFit="1"/>
      <protection locked="0"/>
    </xf>
    <xf numFmtId="0" fontId="21" fillId="2" borderId="7" xfId="4" applyFont="1" applyFill="1" applyBorder="1" applyAlignment="1" applyProtection="1">
      <alignment horizontal="center" vertical="center" shrinkToFit="1"/>
      <protection locked="0"/>
    </xf>
    <xf numFmtId="0" fontId="21" fillId="2" borderId="8" xfId="4"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1" fillId="3" borderId="11"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29"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30"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31" xfId="0" applyFont="1" applyFill="1" applyBorder="1" applyAlignment="1">
      <alignment horizontal="left" vertical="center" wrapText="1"/>
    </xf>
    <xf numFmtId="0" fontId="21" fillId="0" borderId="8" xfId="4" applyFont="1" applyBorder="1" applyAlignment="1">
      <alignment horizontal="center" vertical="center" shrinkToFit="1"/>
    </xf>
    <xf numFmtId="0" fontId="19" fillId="0" borderId="3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32" xfId="0" applyFont="1" applyBorder="1" applyAlignment="1">
      <alignment horizontal="center" vertical="center" shrinkToFit="1"/>
    </xf>
    <xf numFmtId="0" fontId="25" fillId="2" borderId="35" xfId="0" applyFont="1" applyFill="1" applyBorder="1" applyAlignment="1" applyProtection="1">
      <alignment vertical="center" wrapText="1"/>
      <protection locked="0"/>
    </xf>
    <xf numFmtId="0" fontId="25" fillId="2" borderId="20" xfId="0" applyFont="1" applyFill="1" applyBorder="1" applyAlignment="1" applyProtection="1">
      <alignment vertical="center" wrapText="1"/>
      <protection locked="0"/>
    </xf>
    <xf numFmtId="0" fontId="25" fillId="2" borderId="24" xfId="0" applyFont="1" applyFill="1" applyBorder="1" applyAlignment="1" applyProtection="1">
      <alignment vertical="center" wrapText="1"/>
      <protection locked="0"/>
    </xf>
    <xf numFmtId="0" fontId="25" fillId="2" borderId="33" xfId="0" applyFont="1" applyFill="1" applyBorder="1" applyAlignment="1">
      <alignment vertical="center" wrapText="1"/>
    </xf>
    <xf numFmtId="0" fontId="25" fillId="2" borderId="18" xfId="0" applyFont="1" applyFill="1" applyBorder="1" applyAlignment="1">
      <alignment vertical="center" wrapText="1"/>
    </xf>
    <xf numFmtId="0" fontId="25" fillId="2" borderId="39" xfId="0" applyFont="1" applyFill="1" applyBorder="1" applyAlignment="1">
      <alignment vertical="center" wrapText="1"/>
    </xf>
    <xf numFmtId="0" fontId="25" fillId="2" borderId="34" xfId="0" applyFont="1" applyFill="1" applyBorder="1" applyAlignment="1">
      <alignment vertical="center" wrapText="1"/>
    </xf>
    <xf numFmtId="0" fontId="25" fillId="2" borderId="19" xfId="0" applyFont="1" applyFill="1" applyBorder="1" applyAlignment="1">
      <alignment vertical="center" wrapText="1"/>
    </xf>
    <xf numFmtId="0" fontId="25" fillId="2" borderId="40" xfId="0" applyFont="1" applyFill="1" applyBorder="1" applyAlignment="1">
      <alignment vertical="center" wrapText="1"/>
    </xf>
    <xf numFmtId="0" fontId="25" fillId="2" borderId="33" xfId="0" applyFont="1" applyFill="1" applyBorder="1" applyAlignment="1">
      <alignment vertical="center" wrapText="1" shrinkToFit="1"/>
    </xf>
    <xf numFmtId="0" fontId="25" fillId="2" borderId="18" xfId="0" applyFont="1" applyFill="1" applyBorder="1" applyAlignment="1">
      <alignment vertical="center" wrapText="1" shrinkToFit="1"/>
    </xf>
    <xf numFmtId="0" fontId="25" fillId="2" borderId="39" xfId="0" applyFont="1" applyFill="1" applyBorder="1" applyAlignment="1">
      <alignment vertical="center" wrapText="1" shrinkToFit="1"/>
    </xf>
    <xf numFmtId="0" fontId="25" fillId="2" borderId="34" xfId="0" applyFont="1" applyFill="1" applyBorder="1" applyAlignment="1">
      <alignment vertical="center" wrapText="1" shrinkToFit="1"/>
    </xf>
    <xf numFmtId="0" fontId="25" fillId="2" borderId="19" xfId="0" applyFont="1" applyFill="1" applyBorder="1" applyAlignment="1">
      <alignment vertical="center" wrapText="1" shrinkToFit="1"/>
    </xf>
    <xf numFmtId="0" fontId="25" fillId="2" borderId="40" xfId="0" applyFont="1" applyFill="1" applyBorder="1" applyAlignment="1">
      <alignment vertical="center" wrapText="1" shrinkToFit="1"/>
    </xf>
    <xf numFmtId="180" fontId="21" fillId="4" borderId="3" xfId="0" applyNumberFormat="1" applyFont="1" applyFill="1" applyBorder="1" applyAlignment="1">
      <alignment horizontal="right" vertical="center" shrinkToFit="1"/>
    </xf>
    <xf numFmtId="186" fontId="21" fillId="4" borderId="3" xfId="0" applyNumberFormat="1" applyFont="1" applyFill="1" applyBorder="1" applyAlignment="1">
      <alignment horizontal="right" vertical="center" shrinkToFit="1"/>
    </xf>
    <xf numFmtId="0" fontId="14" fillId="4" borderId="3" xfId="0" applyFont="1" applyFill="1" applyBorder="1" applyAlignment="1">
      <alignment horizontal="center" vertical="center"/>
    </xf>
    <xf numFmtId="0" fontId="18" fillId="0" borderId="28" xfId="0" applyFont="1" applyBorder="1" applyAlignment="1">
      <alignment horizontal="center" vertical="center"/>
    </xf>
    <xf numFmtId="0" fontId="18" fillId="0" borderId="9" xfId="0" applyFont="1" applyBorder="1" applyAlignment="1">
      <alignment horizontal="center" vertical="center"/>
    </xf>
    <xf numFmtId="0" fontId="18" fillId="0" borderId="23" xfId="0" applyFont="1" applyBorder="1" applyAlignment="1">
      <alignment horizontal="center" vertical="center"/>
    </xf>
    <xf numFmtId="180" fontId="21" fillId="2" borderId="3" xfId="0" applyNumberFormat="1" applyFont="1" applyFill="1" applyBorder="1" applyAlignment="1" applyProtection="1">
      <alignment horizontal="right" vertical="center" shrinkToFit="1"/>
      <protection locked="0"/>
    </xf>
    <xf numFmtId="0" fontId="14" fillId="0" borderId="2"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178" fontId="14" fillId="2" borderId="3" xfId="0" applyNumberFormat="1" applyFont="1" applyFill="1" applyBorder="1" applyAlignment="1" applyProtection="1">
      <alignment horizontal="center" vertical="center" shrinkToFit="1"/>
      <protection locked="0"/>
    </xf>
    <xf numFmtId="179" fontId="14" fillId="4" borderId="3" xfId="0" applyNumberFormat="1" applyFont="1" applyFill="1" applyBorder="1" applyAlignment="1">
      <alignment horizontal="center" vertical="center" shrinkToFit="1"/>
    </xf>
    <xf numFmtId="0" fontId="15" fillId="5" borderId="3" xfId="0" applyFont="1" applyFill="1" applyBorder="1" applyAlignment="1">
      <alignment horizontal="center" vertical="center" wrapText="1"/>
    </xf>
    <xf numFmtId="182" fontId="14" fillId="2" borderId="3" xfId="0" applyNumberFormat="1" applyFont="1" applyFill="1" applyBorder="1" applyAlignment="1" applyProtection="1">
      <alignment horizontal="center" vertical="center" shrinkToFit="1"/>
      <protection locked="0"/>
    </xf>
    <xf numFmtId="177" fontId="14" fillId="4" borderId="17" xfId="0" applyNumberFormat="1" applyFont="1" applyFill="1" applyBorder="1" applyAlignment="1">
      <alignment horizontal="center" vertical="center" shrinkToFit="1"/>
    </xf>
    <xf numFmtId="177" fontId="14" fillId="4" borderId="22" xfId="0" applyNumberFormat="1" applyFont="1" applyFill="1" applyBorder="1" applyAlignment="1">
      <alignment horizontal="center" vertical="center" shrinkToFit="1"/>
    </xf>
    <xf numFmtId="0" fontId="14" fillId="0" borderId="72" xfId="0" applyFont="1" applyBorder="1" applyAlignment="1">
      <alignment horizontal="right" vertical="center" shrinkToFit="1"/>
    </xf>
    <xf numFmtId="0" fontId="14" fillId="0" borderId="73" xfId="0" applyFont="1" applyBorder="1" applyAlignment="1">
      <alignment horizontal="right" vertical="center" shrinkToFit="1"/>
    </xf>
    <xf numFmtId="0" fontId="14" fillId="4" borderId="73" xfId="0" applyFont="1" applyFill="1" applyBorder="1" applyAlignment="1">
      <alignment horizontal="center" vertical="center" shrinkToFit="1"/>
    </xf>
    <xf numFmtId="0" fontId="14" fillId="4" borderId="74" xfId="0" applyFont="1" applyFill="1" applyBorder="1" applyAlignment="1">
      <alignment horizontal="center" vertical="center" shrinkToFit="1"/>
    </xf>
    <xf numFmtId="0" fontId="18" fillId="0" borderId="0" xfId="0" applyFont="1" applyAlignment="1">
      <alignment horizontal="left" vertical="center" shrinkToFit="1"/>
    </xf>
    <xf numFmtId="0" fontId="14" fillId="0" borderId="19" xfId="0" applyFont="1" applyBorder="1" applyAlignment="1">
      <alignment horizontal="left" vertical="center" shrinkToFit="1"/>
    </xf>
    <xf numFmtId="0" fontId="14" fillId="0" borderId="31" xfId="0" applyFont="1" applyBorder="1" applyAlignment="1">
      <alignment horizontal="left" vertical="center" shrinkToFit="1"/>
    </xf>
    <xf numFmtId="0" fontId="21" fillId="5" borderId="3" xfId="0" applyFont="1" applyFill="1" applyBorder="1" applyAlignment="1">
      <alignment horizontal="center" vertical="center" wrapText="1"/>
    </xf>
    <xf numFmtId="0" fontId="14" fillId="0" borderId="72" xfId="0" applyFont="1" applyBorder="1" applyAlignment="1">
      <alignment horizontal="left" vertical="center" shrinkToFit="1"/>
    </xf>
    <xf numFmtId="0" fontId="14" fillId="0" borderId="73" xfId="0" applyFont="1" applyBorder="1" applyAlignment="1">
      <alignment horizontal="left" vertical="center" shrinkToFit="1"/>
    </xf>
    <xf numFmtId="42" fontId="14" fillId="4" borderId="73" xfId="0" applyNumberFormat="1" applyFont="1" applyFill="1" applyBorder="1" applyAlignment="1">
      <alignment horizontal="right" vertical="center" shrinkToFit="1"/>
    </xf>
    <xf numFmtId="42" fontId="14" fillId="4" borderId="74" xfId="0" applyNumberFormat="1" applyFont="1" applyFill="1" applyBorder="1" applyAlignment="1">
      <alignment horizontal="right" vertical="center" shrinkToFit="1"/>
    </xf>
    <xf numFmtId="0" fontId="14" fillId="2" borderId="2"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0" borderId="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49" fontId="14" fillId="2" borderId="3" xfId="0" quotePrefix="1" applyNumberFormat="1" applyFont="1" applyFill="1" applyBorder="1" applyAlignment="1" applyProtection="1">
      <alignment horizontal="left" vertical="center" shrinkToFit="1"/>
      <protection locked="0"/>
    </xf>
    <xf numFmtId="49" fontId="14" fillId="2" borderId="3" xfId="0" applyNumberFormat="1" applyFont="1" applyFill="1" applyBorder="1" applyAlignment="1" applyProtection="1">
      <alignment horizontal="left" vertical="center" shrinkToFit="1"/>
      <protection locked="0"/>
    </xf>
    <xf numFmtId="182" fontId="14" fillId="2" borderId="3" xfId="0" applyNumberFormat="1" applyFont="1" applyFill="1" applyBorder="1" applyAlignment="1" applyProtection="1">
      <alignment horizontal="left" vertical="center" shrinkToFit="1"/>
      <protection locked="0"/>
    </xf>
    <xf numFmtId="0" fontId="17" fillId="2" borderId="37" xfId="0" applyFont="1" applyFill="1" applyBorder="1" applyAlignment="1" applyProtection="1">
      <alignment horizontal="center" vertical="center" shrinkToFit="1"/>
      <protection locked="0"/>
    </xf>
    <xf numFmtId="0" fontId="17" fillId="2" borderId="38"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17" fillId="4" borderId="90" xfId="0" applyFont="1" applyFill="1" applyBorder="1" applyAlignment="1">
      <alignment horizontal="center" vertical="center" shrinkToFit="1"/>
    </xf>
    <xf numFmtId="0" fontId="17" fillId="4" borderId="38" xfId="0" applyFont="1" applyFill="1" applyBorder="1" applyAlignment="1">
      <alignment horizontal="center" vertical="center" shrinkToFit="1"/>
    </xf>
    <xf numFmtId="0" fontId="14" fillId="0" borderId="6" xfId="0" applyFont="1" applyBorder="1" applyAlignment="1">
      <alignment horizontal="right" vertical="center" shrinkToFit="1"/>
    </xf>
    <xf numFmtId="0" fontId="14" fillId="0" borderId="17" xfId="0" applyFont="1" applyBorder="1" applyAlignment="1">
      <alignment horizontal="right" vertical="center" shrinkToFit="1"/>
    </xf>
    <xf numFmtId="0" fontId="16" fillId="0" borderId="65"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67" xfId="0" applyFont="1" applyBorder="1" applyAlignment="1">
      <alignment horizontal="center" vertical="center" shrinkToFit="1"/>
    </xf>
    <xf numFmtId="0" fontId="17" fillId="2" borderId="28"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7" fillId="2" borderId="27" xfId="0" applyFont="1" applyFill="1" applyBorder="1" applyAlignment="1" applyProtection="1">
      <alignment horizontal="center" vertical="center" shrinkToFit="1"/>
      <protection locked="0"/>
    </xf>
    <xf numFmtId="0" fontId="16" fillId="0" borderId="71" xfId="0" applyFont="1" applyBorder="1" applyAlignment="1">
      <alignment horizontal="center" vertical="center" shrinkToFit="1"/>
    </xf>
    <xf numFmtId="0" fontId="16" fillId="0" borderId="75" xfId="0" applyFont="1" applyBorder="1" applyAlignment="1">
      <alignment horizontal="center" vertical="center" shrinkToFit="1"/>
    </xf>
    <xf numFmtId="0" fontId="17" fillId="2" borderId="35" xfId="0" applyFont="1" applyFill="1" applyBorder="1" applyAlignment="1" applyProtection="1">
      <alignment horizontal="center" vertical="center" shrinkToFit="1"/>
      <protection locked="0"/>
    </xf>
    <xf numFmtId="0" fontId="17" fillId="2" borderId="20"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6" fillId="0" borderId="6" xfId="0" applyFont="1" applyBorder="1" applyAlignment="1">
      <alignment horizontal="right" vertical="center" shrinkToFit="1"/>
    </xf>
    <xf numFmtId="0" fontId="16" fillId="0" borderId="17" xfId="0" applyFont="1" applyBorder="1" applyAlignment="1">
      <alignment horizontal="right" vertical="center" shrinkToFit="1"/>
    </xf>
    <xf numFmtId="0" fontId="13" fillId="0" borderId="0" xfId="0" applyFont="1" applyAlignment="1">
      <alignment horizontal="left" vertical="center" shrinkToFit="1"/>
    </xf>
    <xf numFmtId="190" fontId="14" fillId="2" borderId="3" xfId="0" applyNumberFormat="1" applyFont="1" applyFill="1" applyBorder="1" applyAlignment="1" applyProtection="1">
      <alignment horizontal="left" vertical="center" shrinkToFit="1"/>
      <protection locked="0"/>
    </xf>
    <xf numFmtId="185" fontId="14" fillId="2" borderId="2" xfId="0" applyNumberFormat="1" applyFont="1" applyFill="1" applyBorder="1" applyAlignment="1" applyProtection="1">
      <alignment horizontal="left" vertical="center" shrinkToFit="1"/>
      <protection locked="0"/>
    </xf>
    <xf numFmtId="185" fontId="14" fillId="2" borderId="7" xfId="0" applyNumberFormat="1" applyFont="1" applyFill="1" applyBorder="1" applyAlignment="1" applyProtection="1">
      <alignment horizontal="left" vertical="center" shrinkToFit="1"/>
      <protection locked="0"/>
    </xf>
    <xf numFmtId="185" fontId="14" fillId="2" borderId="8" xfId="0" applyNumberFormat="1" applyFont="1" applyFill="1" applyBorder="1" applyAlignment="1" applyProtection="1">
      <alignment horizontal="left" vertical="center" shrinkToFit="1"/>
      <protection locked="0"/>
    </xf>
    <xf numFmtId="0" fontId="15" fillId="0" borderId="2"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4" fillId="4" borderId="73" xfId="0" applyFont="1" applyFill="1" applyBorder="1" applyAlignment="1" applyProtection="1">
      <alignment horizontal="right" vertical="center" shrinkToFit="1"/>
      <protection locked="0"/>
    </xf>
    <xf numFmtId="0" fontId="14" fillId="4" borderId="74" xfId="0" applyFont="1" applyFill="1" applyBorder="1" applyAlignment="1" applyProtection="1">
      <alignment horizontal="right" vertical="center" shrinkToFit="1"/>
      <protection locked="0"/>
    </xf>
    <xf numFmtId="180" fontId="14" fillId="0" borderId="2" xfId="0" applyNumberFormat="1" applyFont="1" applyBorder="1" applyAlignment="1" applyProtection="1">
      <alignment horizontal="right" vertical="center"/>
      <protection locked="0"/>
    </xf>
    <xf numFmtId="180" fontId="14" fillId="0" borderId="7" xfId="0" applyNumberFormat="1" applyFont="1" applyBorder="1" applyAlignment="1" applyProtection="1">
      <alignment horizontal="right" vertical="center"/>
      <protection locked="0"/>
    </xf>
    <xf numFmtId="180" fontId="14" fillId="0" borderId="8" xfId="0" applyNumberFormat="1" applyFont="1" applyBorder="1" applyAlignment="1" applyProtection="1">
      <alignment horizontal="right" vertical="center"/>
      <protection locked="0"/>
    </xf>
    <xf numFmtId="0" fontId="14" fillId="0" borderId="3" xfId="0" applyFont="1" applyBorder="1" applyAlignment="1" applyProtection="1">
      <alignment horizontal="left" vertical="center"/>
      <protection locked="0"/>
    </xf>
    <xf numFmtId="178" fontId="21" fillId="0" borderId="3" xfId="0" applyNumberFormat="1"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protection locked="0"/>
    </xf>
    <xf numFmtId="42" fontId="14" fillId="0" borderId="3" xfId="0" applyNumberFormat="1" applyFont="1" applyBorder="1" applyAlignment="1" applyProtection="1">
      <alignment horizontal="center" vertical="center" shrinkToFit="1"/>
      <protection locked="0"/>
    </xf>
    <xf numFmtId="180" fontId="14" fillId="0" borderId="3" xfId="0" applyNumberFormat="1" applyFont="1" applyBorder="1" applyAlignment="1" applyProtection="1">
      <alignment horizontal="right" vertical="center"/>
      <protection locked="0"/>
    </xf>
    <xf numFmtId="0" fontId="14" fillId="0" borderId="3" xfId="0" applyFont="1" applyBorder="1" applyAlignment="1" applyProtection="1">
      <alignment horizontal="left" vertical="center" shrinkToFit="1"/>
      <protection locked="0"/>
    </xf>
    <xf numFmtId="0" fontId="25" fillId="0" borderId="33"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39" xfId="0" applyFont="1" applyBorder="1" applyAlignment="1" applyProtection="1">
      <alignment vertical="center" wrapText="1"/>
      <protection locked="0"/>
    </xf>
    <xf numFmtId="0" fontId="25" fillId="0" borderId="34" xfId="0" applyFont="1" applyBorder="1" applyAlignment="1" applyProtection="1">
      <alignment vertical="center" wrapText="1"/>
      <protection locked="0"/>
    </xf>
    <xf numFmtId="0" fontId="25" fillId="0" borderId="19" xfId="0" applyFont="1" applyBorder="1" applyAlignment="1" applyProtection="1">
      <alignment vertical="center" wrapText="1"/>
      <protection locked="0"/>
    </xf>
    <xf numFmtId="0" fontId="25" fillId="0" borderId="40" xfId="0" applyFont="1" applyBorder="1" applyAlignment="1" applyProtection="1">
      <alignment vertical="center" wrapText="1"/>
      <protection locked="0"/>
    </xf>
    <xf numFmtId="0" fontId="21" fillId="0" borderId="2" xfId="4" applyFont="1" applyBorder="1" applyAlignment="1" applyProtection="1">
      <alignment horizontal="center" vertical="center" shrinkToFit="1"/>
      <protection locked="0"/>
    </xf>
    <xf numFmtId="0" fontId="21" fillId="0" borderId="7" xfId="4" applyFont="1" applyBorder="1" applyAlignment="1" applyProtection="1">
      <alignment horizontal="center" vertical="center" shrinkToFit="1"/>
      <protection locked="0"/>
    </xf>
    <xf numFmtId="0" fontId="21" fillId="0" borderId="8" xfId="4"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185" fontId="14" fillId="0" borderId="3" xfId="0" applyNumberFormat="1" applyFont="1" applyBorder="1" applyAlignment="1">
      <alignment horizontal="center" vertical="center"/>
    </xf>
    <xf numFmtId="0" fontId="18" fillId="0" borderId="35"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49" fontId="18" fillId="0" borderId="35" xfId="0" applyNumberFormat="1" applyFont="1" applyBorder="1" applyAlignment="1" applyProtection="1">
      <alignment horizontal="center" vertical="center" shrinkToFit="1"/>
      <protection locked="0"/>
    </xf>
    <xf numFmtId="49" fontId="18" fillId="0" borderId="20" xfId="0" applyNumberFormat="1" applyFont="1" applyBorder="1" applyAlignment="1" applyProtection="1">
      <alignment horizontal="center" vertical="center" shrinkToFit="1"/>
      <protection locked="0"/>
    </xf>
    <xf numFmtId="49" fontId="18" fillId="0" borderId="32" xfId="0" applyNumberFormat="1" applyFont="1" applyBorder="1" applyAlignment="1" applyProtection="1">
      <alignment horizontal="center" vertical="center" shrinkToFit="1"/>
      <protection locked="0"/>
    </xf>
    <xf numFmtId="49" fontId="27" fillId="0" borderId="20" xfId="7" applyNumberFormat="1" applyFont="1" applyFill="1" applyBorder="1" applyAlignment="1" applyProtection="1">
      <alignment horizontal="center" vertical="center" shrinkToFit="1"/>
      <protection locked="0"/>
    </xf>
    <xf numFmtId="49" fontId="18" fillId="0" borderId="24" xfId="0" applyNumberFormat="1" applyFont="1" applyBorder="1" applyAlignment="1" applyProtection="1">
      <alignment horizontal="center" vertical="center" shrinkToFit="1"/>
      <protection locked="0"/>
    </xf>
    <xf numFmtId="0" fontId="25" fillId="0" borderId="35" xfId="0" applyFont="1" applyBorder="1" applyAlignment="1" applyProtection="1">
      <alignment vertical="center" wrapText="1"/>
      <protection locked="0"/>
    </xf>
    <xf numFmtId="0" fontId="25" fillId="0" borderId="20" xfId="0" applyFont="1" applyBorder="1" applyAlignment="1" applyProtection="1">
      <alignment vertical="center" wrapText="1"/>
      <protection locked="0"/>
    </xf>
    <xf numFmtId="0" fontId="25" fillId="0" borderId="24" xfId="0" applyFont="1" applyBorder="1" applyAlignment="1" applyProtection="1">
      <alignment vertical="center" wrapText="1"/>
      <protection locked="0"/>
    </xf>
    <xf numFmtId="178" fontId="14" fillId="0" borderId="3" xfId="0" applyNumberFormat="1"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49" fontId="14" fillId="0" borderId="3" xfId="0" applyNumberFormat="1" applyFont="1" applyBorder="1" applyAlignment="1" applyProtection="1">
      <alignment horizontal="center" vertical="center" shrinkToFit="1"/>
      <protection locked="0"/>
    </xf>
    <xf numFmtId="180" fontId="21" fillId="0" borderId="3" xfId="0" applyNumberFormat="1" applyFont="1" applyBorder="1" applyAlignment="1" applyProtection="1">
      <alignment horizontal="right" vertical="center" shrinkToFit="1"/>
      <protection locked="0"/>
    </xf>
    <xf numFmtId="0" fontId="17" fillId="0" borderId="37"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17" fillId="0" borderId="35"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7" fillId="0" borderId="32" xfId="0" applyFont="1" applyBorder="1" applyAlignment="1" applyProtection="1">
      <alignment horizontal="center" vertical="center" shrinkToFit="1"/>
      <protection locked="0"/>
    </xf>
    <xf numFmtId="182" fontId="14" fillId="0" borderId="3" xfId="0" applyNumberFormat="1" applyFont="1" applyBorder="1" applyAlignment="1" applyProtection="1">
      <alignment horizontal="left" vertical="center" shrinkToFit="1"/>
      <protection locked="0"/>
    </xf>
    <xf numFmtId="0" fontId="17" fillId="0" borderId="17" xfId="0" applyFont="1" applyBorder="1" applyAlignment="1" applyProtection="1">
      <alignment horizontal="center" vertical="center" shrinkToFit="1"/>
      <protection locked="0"/>
    </xf>
    <xf numFmtId="49" fontId="14" fillId="0" borderId="3" xfId="0" quotePrefix="1" applyNumberFormat="1" applyFont="1" applyBorder="1" applyAlignment="1" applyProtection="1">
      <alignment horizontal="left" vertical="center" shrinkToFit="1"/>
      <protection locked="0"/>
    </xf>
    <xf numFmtId="49" fontId="14" fillId="0" borderId="3" xfId="0" applyNumberFormat="1" applyFont="1" applyBorder="1" applyAlignment="1" applyProtection="1">
      <alignment horizontal="left" vertical="center" shrinkToFit="1"/>
      <protection locked="0"/>
    </xf>
    <xf numFmtId="0" fontId="14" fillId="0" borderId="2"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190" fontId="14" fillId="0" borderId="3" xfId="0" applyNumberFormat="1"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14" fillId="0" borderId="8" xfId="0" applyNumberFormat="1" applyFont="1" applyBorder="1" applyAlignment="1" applyProtection="1">
      <alignment horizontal="left" vertical="center" shrinkToFit="1"/>
      <protection locked="0"/>
    </xf>
    <xf numFmtId="185" fontId="14" fillId="0" borderId="2" xfId="0" applyNumberFormat="1" applyFont="1" applyBorder="1" applyAlignment="1" applyProtection="1">
      <alignment horizontal="left" vertical="center" shrinkToFit="1"/>
      <protection locked="0"/>
    </xf>
    <xf numFmtId="185" fontId="14" fillId="0" borderId="7" xfId="0" applyNumberFormat="1" applyFont="1" applyBorder="1" applyAlignment="1" applyProtection="1">
      <alignment horizontal="left" vertical="center" shrinkToFit="1"/>
      <protection locked="0"/>
    </xf>
    <xf numFmtId="185" fontId="14" fillId="0" borderId="8" xfId="0" applyNumberFormat="1" applyFont="1" applyBorder="1" applyAlignment="1" applyProtection="1">
      <alignment horizontal="left" vertical="center" shrinkToFit="1"/>
      <protection locked="0"/>
    </xf>
    <xf numFmtId="181" fontId="14" fillId="0" borderId="3" xfId="3" applyNumberFormat="1" applyFont="1" applyFill="1" applyBorder="1" applyAlignment="1" applyProtection="1">
      <alignment horizontal="center" vertical="center" shrinkToFit="1"/>
      <protection locked="0"/>
    </xf>
    <xf numFmtId="186" fontId="15" fillId="0" borderId="3" xfId="0" applyNumberFormat="1" applyFont="1" applyBorder="1" applyAlignment="1" applyProtection="1">
      <alignment horizontal="center" vertical="center" shrinkToFit="1"/>
      <protection locked="0"/>
    </xf>
    <xf numFmtId="0" fontId="16" fillId="0" borderId="19" xfId="0" applyFont="1" applyBorder="1" applyAlignment="1">
      <alignment horizontal="center" vertical="center"/>
    </xf>
    <xf numFmtId="181" fontId="14" fillId="0" borderId="2" xfId="3" applyNumberFormat="1" applyFont="1" applyFill="1" applyBorder="1" applyAlignment="1" applyProtection="1">
      <alignment horizontal="center" vertical="center" shrinkToFit="1"/>
      <protection locked="0"/>
    </xf>
    <xf numFmtId="181" fontId="14" fillId="0" borderId="7" xfId="3" applyNumberFormat="1" applyFont="1" applyFill="1" applyBorder="1" applyAlignment="1" applyProtection="1">
      <alignment horizontal="center" vertical="center" shrinkToFit="1"/>
      <protection locked="0"/>
    </xf>
    <xf numFmtId="181" fontId="14" fillId="0" borderId="8" xfId="3" applyNumberFormat="1" applyFont="1" applyFill="1" applyBorder="1" applyAlignment="1" applyProtection="1">
      <alignment horizontal="center" vertical="center" shrinkToFit="1"/>
      <protection locked="0"/>
    </xf>
    <xf numFmtId="186" fontId="14" fillId="0" borderId="3" xfId="0" applyNumberFormat="1" applyFont="1" applyBorder="1" applyAlignment="1">
      <alignment horizontal="center" vertical="center" shrinkToFit="1"/>
    </xf>
    <xf numFmtId="189" fontId="14" fillId="3" borderId="2" xfId="0" applyNumberFormat="1" applyFont="1" applyFill="1" applyBorder="1" applyAlignment="1">
      <alignment horizontal="left" vertical="center" shrinkToFit="1"/>
    </xf>
    <xf numFmtId="189" fontId="14" fillId="3" borderId="7" xfId="0" applyNumberFormat="1" applyFont="1" applyFill="1" applyBorder="1" applyAlignment="1">
      <alignment horizontal="left" vertical="center" shrinkToFit="1"/>
    </xf>
    <xf numFmtId="189" fontId="14" fillId="3" borderId="8" xfId="0" applyNumberFormat="1" applyFont="1" applyFill="1" applyBorder="1" applyAlignment="1">
      <alignment horizontal="left" vertical="center" shrinkToFit="1"/>
    </xf>
    <xf numFmtId="0" fontId="16" fillId="0" borderId="3" xfId="0" applyFont="1" applyBorder="1" applyAlignment="1" applyProtection="1">
      <alignment horizontal="center" vertical="center" wrapText="1"/>
      <protection locked="0"/>
    </xf>
    <xf numFmtId="0" fontId="18" fillId="0" borderId="3" xfId="0" applyFont="1" applyBorder="1" applyAlignment="1" applyProtection="1">
      <alignment horizontal="left" vertical="center"/>
      <protection locked="0"/>
    </xf>
    <xf numFmtId="189" fontId="14" fillId="3" borderId="3" xfId="0" applyNumberFormat="1" applyFont="1" applyFill="1" applyBorder="1" applyAlignment="1">
      <alignment horizontal="left" vertical="center" shrinkToFit="1"/>
    </xf>
    <xf numFmtId="0" fontId="18" fillId="0" borderId="9" xfId="0" applyFont="1" applyBorder="1" applyAlignment="1" applyProtection="1">
      <alignment horizontal="left" vertical="center" shrinkToFit="1"/>
      <protection locked="0"/>
    </xf>
    <xf numFmtId="0" fontId="18" fillId="0" borderId="23"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8" fillId="0" borderId="41" xfId="0" applyFont="1" applyBorder="1" applyAlignment="1" applyProtection="1">
      <alignment horizontal="left" vertical="center"/>
      <protection locked="0"/>
    </xf>
    <xf numFmtId="0" fontId="18" fillId="0" borderId="43" xfId="0" applyFont="1" applyBorder="1" applyAlignment="1" applyProtection="1">
      <alignment horizontal="left" vertical="center"/>
      <protection locked="0"/>
    </xf>
    <xf numFmtId="0" fontId="18" fillId="0" borderId="52"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1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49" fontId="18" fillId="0" borderId="2" xfId="0" applyNumberFormat="1" applyFont="1" applyBorder="1" applyAlignment="1" applyProtection="1">
      <alignment horizontal="center" vertical="center" shrinkToFit="1"/>
      <protection locked="0"/>
    </xf>
    <xf numFmtId="49" fontId="18" fillId="0" borderId="7"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shrinkToFit="1"/>
      <protection locked="0"/>
    </xf>
    <xf numFmtId="49" fontId="27" fillId="0" borderId="7" xfId="7" applyNumberFormat="1" applyFont="1" applyFill="1" applyBorder="1" applyAlignment="1" applyProtection="1">
      <alignment horizontal="center" vertical="center" shrinkToFit="1"/>
      <protection locked="0"/>
    </xf>
    <xf numFmtId="49" fontId="18" fillId="0" borderId="26" xfId="0" applyNumberFormat="1"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4" fillId="0" borderId="77" xfId="0" applyFont="1" applyBorder="1" applyAlignment="1" applyProtection="1">
      <alignment horizontal="left" vertical="center"/>
      <protection locked="0"/>
    </xf>
    <xf numFmtId="0" fontId="14" fillId="0" borderId="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176" fontId="14" fillId="0" borderId="17" xfId="0" applyNumberFormat="1" applyFont="1" applyBorder="1" applyAlignment="1" applyProtection="1">
      <alignment horizontal="center" vertical="center" shrinkToFit="1"/>
      <protection locked="0"/>
    </xf>
    <xf numFmtId="176" fontId="14" fillId="0" borderId="22" xfId="0" applyNumberFormat="1" applyFont="1" applyBorder="1" applyAlignment="1" applyProtection="1">
      <alignment horizontal="center" vertical="center" shrinkToFit="1"/>
      <protection locked="0"/>
    </xf>
    <xf numFmtId="0" fontId="14" fillId="0" borderId="0" xfId="0" applyFont="1" applyAlignment="1">
      <alignment horizontal="right" vertical="center"/>
    </xf>
    <xf numFmtId="0" fontId="16" fillId="0" borderId="0" xfId="0" applyFont="1" applyAlignment="1">
      <alignment horizontal="right" vertical="center"/>
    </xf>
    <xf numFmtId="38" fontId="16" fillId="0" borderId="0" xfId="3" applyFont="1" applyFill="1" applyBorder="1" applyAlignment="1" applyProtection="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top" wrapText="1" shrinkToFit="1"/>
    </xf>
    <xf numFmtId="0" fontId="29" fillId="0" borderId="0" xfId="0" applyFont="1" applyAlignment="1">
      <alignment horizontal="center" vertical="center" wrapText="1"/>
    </xf>
    <xf numFmtId="0" fontId="29"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wrapText="1"/>
    </xf>
    <xf numFmtId="0" fontId="29" fillId="0" borderId="0" xfId="0" applyFont="1" applyAlignment="1">
      <alignment horizontal="left" vertical="top"/>
    </xf>
    <xf numFmtId="181" fontId="14" fillId="0" borderId="0" xfId="0" applyNumberFormat="1" applyFont="1" applyAlignment="1">
      <alignment horizontal="distributed" vertical="center" shrinkToFit="1"/>
    </xf>
    <xf numFmtId="182" fontId="14" fillId="0" borderId="0" xfId="0" applyNumberFormat="1" applyFont="1" applyAlignment="1">
      <alignment horizontal="distributed" vertical="center" shrinkToFit="1"/>
    </xf>
    <xf numFmtId="42" fontId="21" fillId="0" borderId="0" xfId="0" applyNumberFormat="1" applyFont="1" applyAlignment="1">
      <alignment horizontal="left" vertical="center" shrinkToFit="1"/>
    </xf>
    <xf numFmtId="0" fontId="21" fillId="0" borderId="0" xfId="0" applyFont="1" applyAlignment="1">
      <alignment horizontal="left" vertical="center" shrinkToFit="1"/>
    </xf>
    <xf numFmtId="0" fontId="21" fillId="0" borderId="30" xfId="0" applyFont="1" applyBorder="1" applyAlignment="1">
      <alignment horizontal="left" vertical="center" shrinkToFit="1"/>
    </xf>
    <xf numFmtId="186" fontId="21" fillId="0" borderId="46" xfId="0" applyNumberFormat="1" applyFont="1" applyBorder="1" applyAlignment="1">
      <alignment horizontal="right" vertical="center" shrinkToFit="1"/>
    </xf>
    <xf numFmtId="186" fontId="21" fillId="0" borderId="0" xfId="0" applyNumberFormat="1" applyFont="1" applyAlignment="1">
      <alignment horizontal="right" vertical="center" shrinkToFit="1"/>
    </xf>
    <xf numFmtId="186" fontId="21" fillId="0" borderId="30" xfId="0" applyNumberFormat="1" applyFont="1" applyBorder="1" applyAlignment="1">
      <alignment horizontal="right" vertical="center" shrinkToFit="1"/>
    </xf>
    <xf numFmtId="0" fontId="21" fillId="0" borderId="46" xfId="0" applyFont="1" applyBorder="1" applyAlignment="1">
      <alignment horizontal="center" vertical="center" shrinkToFit="1"/>
    </xf>
    <xf numFmtId="0" fontId="21" fillId="0" borderId="0" xfId="0" applyFont="1" applyAlignment="1">
      <alignment horizontal="center" vertical="center" shrinkToFit="1"/>
    </xf>
    <xf numFmtId="0" fontId="21" fillId="0" borderId="30" xfId="0" applyFont="1" applyBorder="1" applyAlignment="1">
      <alignment horizontal="center" vertical="center" shrinkToFit="1"/>
    </xf>
    <xf numFmtId="0" fontId="21" fillId="0" borderId="3" xfId="0" applyFont="1" applyBorder="1" applyAlignment="1">
      <alignment horizontal="center" vertical="center" shrinkToFit="1"/>
    </xf>
    <xf numFmtId="186" fontId="21" fillId="0" borderId="8" xfId="4" applyNumberFormat="1" applyFont="1" applyBorder="1" applyAlignment="1">
      <alignment horizontal="right" vertical="center"/>
    </xf>
    <xf numFmtId="186" fontId="21" fillId="0" borderId="3" xfId="4" applyNumberFormat="1" applyFont="1" applyBorder="1" applyAlignment="1">
      <alignment horizontal="right" vertical="center"/>
    </xf>
    <xf numFmtId="186" fontId="21" fillId="0" borderId="3" xfId="0" applyNumberFormat="1" applyFont="1" applyBorder="1" applyAlignment="1">
      <alignment horizontal="right" vertical="center" shrinkToFit="1"/>
    </xf>
    <xf numFmtId="186" fontId="21" fillId="0" borderId="77" xfId="0" applyNumberFormat="1" applyFont="1" applyBorder="1" applyAlignment="1">
      <alignment horizontal="right" vertical="center" shrinkToFit="1"/>
    </xf>
    <xf numFmtId="41" fontId="21" fillId="0" borderId="0" xfId="0" applyNumberFormat="1" applyFont="1" applyAlignment="1">
      <alignment horizontal="left" vertical="center" shrinkToFit="1"/>
    </xf>
    <xf numFmtId="41" fontId="21" fillId="0" borderId="30" xfId="0" applyNumberFormat="1" applyFont="1" applyBorder="1" applyAlignment="1">
      <alignment horizontal="left" vertical="center" shrinkToFit="1"/>
    </xf>
    <xf numFmtId="179" fontId="21" fillId="0" borderId="8" xfId="0" applyNumberFormat="1" applyFont="1" applyBorder="1" applyAlignment="1">
      <alignment horizontal="center" vertical="center" textRotation="255" shrinkToFit="1"/>
    </xf>
    <xf numFmtId="0" fontId="21" fillId="0" borderId="3" xfId="0" applyFont="1" applyBorder="1" applyAlignment="1">
      <alignment horizontal="center" vertical="center" textRotation="255" shrinkToFit="1"/>
    </xf>
    <xf numFmtId="0" fontId="21" fillId="0" borderId="60"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42" fontId="21" fillId="0" borderId="46" xfId="0" applyNumberFormat="1" applyFont="1" applyBorder="1" applyAlignment="1">
      <alignment horizontal="center" vertical="center" shrinkToFit="1"/>
    </xf>
    <xf numFmtId="42" fontId="21" fillId="0" borderId="0" xfId="0" applyNumberFormat="1" applyFont="1" applyAlignment="1">
      <alignment horizontal="center" vertical="center" shrinkToFit="1"/>
    </xf>
    <xf numFmtId="42" fontId="21" fillId="0" borderId="30" xfId="0" applyNumberFormat="1" applyFont="1" applyBorder="1" applyAlignment="1">
      <alignment horizontal="center" vertical="center" shrinkToFit="1"/>
    </xf>
    <xf numFmtId="186" fontId="21" fillId="0" borderId="60" xfId="0" applyNumberFormat="1" applyFont="1" applyBorder="1" applyAlignment="1">
      <alignment horizontal="right" vertical="center" shrinkToFit="1"/>
    </xf>
    <xf numFmtId="186" fontId="21" fillId="0" borderId="61" xfId="0" applyNumberFormat="1" applyFont="1" applyBorder="1" applyAlignment="1">
      <alignment horizontal="right" vertical="center" shrinkToFit="1"/>
    </xf>
    <xf numFmtId="186" fontId="21" fillId="0" borderId="62" xfId="0" applyNumberFormat="1" applyFont="1" applyBorder="1" applyAlignment="1">
      <alignment horizontal="right" vertical="center" shrinkToFit="1"/>
    </xf>
    <xf numFmtId="186" fontId="21" fillId="0" borderId="46" xfId="4" applyNumberFormat="1" applyFont="1" applyBorder="1" applyAlignment="1">
      <alignment horizontal="right" vertical="center" shrinkToFit="1"/>
    </xf>
    <xf numFmtId="186" fontId="21" fillId="0" borderId="0" xfId="4" applyNumberFormat="1" applyFont="1" applyAlignment="1">
      <alignment horizontal="right" vertical="center" shrinkToFit="1"/>
    </xf>
    <xf numFmtId="186" fontId="21" fillId="0" borderId="30" xfId="4" applyNumberFormat="1" applyFont="1" applyBorder="1" applyAlignment="1">
      <alignment horizontal="right" vertical="center" shrinkToFit="1"/>
    </xf>
    <xf numFmtId="0" fontId="21" fillId="0" borderId="46" xfId="4" applyFont="1" applyBorder="1" applyAlignment="1">
      <alignment horizontal="center" vertical="center" shrinkToFit="1"/>
    </xf>
    <xf numFmtId="0" fontId="21" fillId="0" borderId="0" xfId="4" applyFont="1" applyAlignment="1">
      <alignment horizontal="center" vertical="center" shrinkToFit="1"/>
    </xf>
    <xf numFmtId="0" fontId="21" fillId="0" borderId="19" xfId="0" applyFont="1" applyBorder="1" applyAlignment="1">
      <alignment horizontal="right" vertical="center" shrinkToFit="1"/>
    </xf>
    <xf numFmtId="0" fontId="21" fillId="0" borderId="19" xfId="4" applyFont="1" applyBorder="1" applyAlignment="1">
      <alignment horizontal="center" vertical="center" shrinkToFit="1"/>
    </xf>
    <xf numFmtId="185" fontId="21" fillId="0" borderId="3" xfId="0" applyNumberFormat="1" applyFont="1" applyBorder="1" applyAlignment="1">
      <alignment horizontal="left" vertical="center" shrinkToFit="1"/>
    </xf>
    <xf numFmtId="185" fontId="21" fillId="0" borderId="77" xfId="0" applyNumberFormat="1" applyFont="1" applyBorder="1" applyAlignment="1">
      <alignment horizontal="left" vertical="center" shrinkToFit="1"/>
    </xf>
    <xf numFmtId="0" fontId="21" fillId="0" borderId="18" xfId="0" applyFont="1" applyBorder="1" applyAlignment="1">
      <alignment horizontal="left" vertical="center" shrinkToFit="1"/>
    </xf>
    <xf numFmtId="0" fontId="21" fillId="0" borderId="39" xfId="0" applyFont="1" applyBorder="1" applyAlignment="1">
      <alignment horizontal="left" vertical="center" shrinkToFit="1"/>
    </xf>
    <xf numFmtId="0" fontId="21" fillId="0" borderId="18" xfId="0" applyFont="1" applyBorder="1" applyAlignment="1">
      <alignment horizontal="center" vertical="center" shrinkToFit="1"/>
    </xf>
    <xf numFmtId="183" fontId="21" fillId="0" borderId="46" xfId="0" applyNumberFormat="1" applyFont="1" applyBorder="1" applyAlignment="1">
      <alignment horizontal="center" vertical="center" shrinkToFit="1"/>
    </xf>
    <xf numFmtId="183" fontId="21" fillId="0" borderId="0" xfId="0" applyNumberFormat="1" applyFont="1" applyAlignment="1">
      <alignment horizontal="center" vertical="center" shrinkToFit="1"/>
    </xf>
    <xf numFmtId="179" fontId="21" fillId="0" borderId="0" xfId="0" applyNumberFormat="1" applyFont="1" applyAlignment="1">
      <alignment horizontal="right" vertical="center" shrinkToFit="1"/>
    </xf>
    <xf numFmtId="0" fontId="21" fillId="0" borderId="46"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34" xfId="0" applyFont="1" applyBorder="1" applyAlignment="1">
      <alignment horizontal="left" vertical="center" shrinkToFit="1"/>
    </xf>
    <xf numFmtId="0" fontId="21" fillId="0" borderId="19" xfId="0" applyFont="1" applyBorder="1" applyAlignment="1">
      <alignment horizontal="left" vertical="center" shrinkToFit="1"/>
    </xf>
    <xf numFmtId="0" fontId="21" fillId="0" borderId="40" xfId="0" applyFont="1" applyBorder="1" applyAlignment="1">
      <alignment horizontal="left" vertical="center" shrinkToFit="1"/>
    </xf>
    <xf numFmtId="0" fontId="21" fillId="0" borderId="34"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31" xfId="0" applyFont="1" applyBorder="1" applyAlignment="1">
      <alignment horizontal="center" vertical="center" shrinkToFit="1"/>
    </xf>
    <xf numFmtId="179" fontId="21" fillId="0" borderId="30" xfId="0" applyNumberFormat="1" applyFont="1" applyBorder="1" applyAlignment="1">
      <alignment horizontal="right" vertical="center" shrinkToFit="1"/>
    </xf>
    <xf numFmtId="0" fontId="21" fillId="0" borderId="3" xfId="4" applyFont="1" applyBorder="1" applyAlignment="1">
      <alignment horizontal="center" vertical="center" textRotation="255"/>
    </xf>
    <xf numFmtId="179" fontId="21" fillId="0" borderId="3" xfId="0" applyNumberFormat="1" applyFont="1" applyBorder="1" applyAlignment="1">
      <alignment horizontal="center" vertical="center" textRotation="255" shrinkToFit="1"/>
    </xf>
    <xf numFmtId="186" fontId="21" fillId="0" borderId="46" xfId="0" applyNumberFormat="1" applyFont="1" applyBorder="1" applyAlignment="1">
      <alignment horizontal="center" vertical="center" shrinkToFit="1"/>
    </xf>
    <xf numFmtId="186" fontId="21" fillId="0" borderId="0" xfId="0" applyNumberFormat="1" applyFont="1" applyAlignment="1">
      <alignment horizontal="center" vertical="center" shrinkToFit="1"/>
    </xf>
    <xf numFmtId="186" fontId="21" fillId="0" borderId="30" xfId="0" applyNumberFormat="1" applyFont="1" applyBorder="1" applyAlignment="1">
      <alignment horizontal="center" vertical="center" shrinkToFit="1"/>
    </xf>
    <xf numFmtId="0" fontId="21" fillId="0" borderId="2" xfId="4" applyFont="1" applyBorder="1" applyAlignment="1">
      <alignment horizontal="center" vertical="center"/>
    </xf>
    <xf numFmtId="0" fontId="21" fillId="0" borderId="7" xfId="4" applyFont="1" applyBorder="1" applyAlignment="1">
      <alignment horizontal="center" vertical="center"/>
    </xf>
    <xf numFmtId="0" fontId="21" fillId="0" borderId="8" xfId="4" applyFont="1" applyBorder="1" applyAlignment="1">
      <alignment horizontal="center" vertical="center"/>
    </xf>
    <xf numFmtId="0" fontId="21" fillId="0" borderId="12" xfId="0" applyFont="1" applyBorder="1" applyAlignment="1">
      <alignment horizontal="left" vertical="center" shrinkToFit="1"/>
    </xf>
    <xf numFmtId="0" fontId="14" fillId="0" borderId="0" xfId="4" applyFont="1" applyAlignment="1">
      <alignment horizontal="center" vertical="top"/>
    </xf>
    <xf numFmtId="0" fontId="13" fillId="0" borderId="0" xfId="4" applyFont="1" applyAlignment="1">
      <alignment horizontal="center" vertical="center" shrinkToFit="1"/>
    </xf>
    <xf numFmtId="0" fontId="21" fillId="0" borderId="4" xfId="4" applyFont="1" applyBorder="1" applyAlignment="1">
      <alignment horizontal="center" vertical="center"/>
    </xf>
    <xf numFmtId="0" fontId="21" fillId="0" borderId="9" xfId="4" applyFont="1" applyBorder="1" applyAlignment="1">
      <alignment horizontal="center" vertical="center"/>
    </xf>
    <xf numFmtId="0" fontId="21" fillId="0" borderId="27" xfId="4" applyFont="1" applyBorder="1" applyAlignment="1">
      <alignment horizontal="center" vertical="center"/>
    </xf>
    <xf numFmtId="0" fontId="21" fillId="0" borderId="50" xfId="4" applyFont="1" applyBorder="1" applyAlignment="1">
      <alignment horizontal="center" vertical="center"/>
    </xf>
    <xf numFmtId="0" fontId="21" fillId="0" borderId="51" xfId="4" applyFont="1" applyBorder="1" applyAlignment="1">
      <alignment horizontal="center" vertical="center"/>
    </xf>
    <xf numFmtId="0" fontId="21" fillId="0" borderId="59" xfId="4" applyFont="1" applyBorder="1" applyAlignment="1">
      <alignment horizontal="center" vertical="center"/>
    </xf>
    <xf numFmtId="0" fontId="21" fillId="0" borderId="16" xfId="4" applyFont="1" applyBorder="1" applyAlignment="1">
      <alignment horizontal="center" vertical="center"/>
    </xf>
    <xf numFmtId="0" fontId="21" fillId="0" borderId="34" xfId="4" applyFont="1" applyBorder="1" applyAlignment="1">
      <alignment horizontal="center" vertical="center"/>
    </xf>
    <xf numFmtId="0" fontId="21" fillId="0" borderId="19" xfId="4" applyFont="1" applyBorder="1" applyAlignment="1">
      <alignment horizontal="center" vertical="center"/>
    </xf>
    <xf numFmtId="0" fontId="21" fillId="0" borderId="31" xfId="4" applyFont="1" applyBorder="1" applyAlignment="1">
      <alignment horizontal="center" vertical="center"/>
    </xf>
    <xf numFmtId="0" fontId="32" fillId="0" borderId="2" xfId="4" applyFont="1" applyBorder="1" applyAlignment="1">
      <alignment horizontal="center" vertical="center" shrinkToFit="1"/>
    </xf>
    <xf numFmtId="0" fontId="32" fillId="0" borderId="7" xfId="4" applyFont="1" applyBorder="1" applyAlignment="1">
      <alignment horizontal="center" vertical="center" shrinkToFit="1"/>
    </xf>
    <xf numFmtId="0" fontId="32" fillId="0" borderId="8" xfId="4" applyFont="1" applyBorder="1" applyAlignment="1">
      <alignment horizontal="center" vertical="center" shrinkToFit="1"/>
    </xf>
    <xf numFmtId="0" fontId="21" fillId="0" borderId="30" xfId="4" applyFont="1" applyBorder="1" applyAlignment="1">
      <alignment horizontal="center" vertical="center" shrinkToFit="1"/>
    </xf>
    <xf numFmtId="0" fontId="21" fillId="0" borderId="40" xfId="4" applyFont="1" applyBorder="1" applyAlignment="1">
      <alignment horizontal="center" vertical="center" shrinkToFit="1"/>
    </xf>
    <xf numFmtId="0" fontId="21" fillId="0" borderId="0" xfId="0" applyFont="1" applyAlignment="1">
      <alignment horizontal="right"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63" xfId="4" applyFont="1" applyBorder="1" applyAlignment="1">
      <alignment horizontal="center" vertical="center"/>
    </xf>
    <xf numFmtId="0" fontId="21" fillId="0" borderId="40" xfId="4" applyFont="1" applyBorder="1" applyAlignment="1">
      <alignment horizontal="center" vertical="center"/>
    </xf>
    <xf numFmtId="0" fontId="21" fillId="0" borderId="49" xfId="4"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0" xfId="4" applyFont="1" applyAlignment="1">
      <alignment horizontal="left" vertical="center" shrinkToFit="1"/>
    </xf>
    <xf numFmtId="0" fontId="21" fillId="0" borderId="30" xfId="4" applyFont="1" applyBorder="1" applyAlignment="1">
      <alignment horizontal="left" vertical="center" shrinkToFit="1"/>
    </xf>
    <xf numFmtId="43" fontId="21" fillId="0" borderId="0" xfId="4" applyNumberFormat="1" applyFont="1" applyAlignment="1">
      <alignment horizontal="center" vertical="center" shrinkToFit="1"/>
    </xf>
    <xf numFmtId="43" fontId="21" fillId="0" borderId="30" xfId="4" applyNumberFormat="1" applyFont="1" applyBorder="1" applyAlignment="1">
      <alignment horizontal="center" vertical="center" shrinkToFit="1"/>
    </xf>
    <xf numFmtId="188" fontId="21" fillId="0" borderId="3" xfId="0" applyNumberFormat="1" applyFont="1" applyBorder="1" applyAlignment="1">
      <alignment horizontal="left" vertical="center" shrinkToFit="1"/>
    </xf>
    <xf numFmtId="188" fontId="21" fillId="0" borderId="77" xfId="0" applyNumberFormat="1" applyFont="1" applyBorder="1" applyAlignment="1">
      <alignment horizontal="left" vertical="center" shrinkToFit="1"/>
    </xf>
    <xf numFmtId="0" fontId="21" fillId="0" borderId="49" xfId="0" applyFont="1" applyBorder="1" applyAlignment="1">
      <alignment horizontal="center" vertical="center" shrinkToFit="1"/>
    </xf>
    <xf numFmtId="0" fontId="14" fillId="0" borderId="6" xfId="4" applyFont="1" applyBorder="1" applyAlignment="1">
      <alignment horizontal="center" vertical="center"/>
    </xf>
    <xf numFmtId="0" fontId="14" fillId="0" borderId="17" xfId="4" applyFont="1" applyBorder="1" applyAlignment="1">
      <alignment horizontal="center" vertical="center"/>
    </xf>
    <xf numFmtId="0" fontId="31" fillId="0" borderId="37" xfId="4" applyFont="1" applyBorder="1" applyAlignment="1">
      <alignment horizontal="center" vertical="center"/>
    </xf>
    <xf numFmtId="0" fontId="31" fillId="0" borderId="17" xfId="4" applyFont="1" applyBorder="1" applyAlignment="1">
      <alignment horizontal="center" vertical="center"/>
    </xf>
    <xf numFmtId="0" fontId="14" fillId="0" borderId="17" xfId="4" applyFont="1" applyBorder="1" applyAlignment="1">
      <alignment horizontal="center" vertical="center" shrinkToFit="1"/>
    </xf>
    <xf numFmtId="0" fontId="31" fillId="0" borderId="37" xfId="4" applyFont="1" applyBorder="1" applyAlignment="1">
      <alignment horizontal="center" vertical="center" shrinkToFit="1"/>
    </xf>
    <xf numFmtId="0" fontId="31" fillId="0" borderId="17" xfId="4" applyFont="1" applyBorder="1" applyAlignment="1">
      <alignment horizontal="center" vertical="center" shrinkToFit="1"/>
    </xf>
    <xf numFmtId="0" fontId="14" fillId="0" borderId="37" xfId="4"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82" xfId="0" applyFont="1" applyBorder="1" applyAlignment="1">
      <alignment horizontal="center" vertical="center" shrinkToFit="1"/>
    </xf>
    <xf numFmtId="0" fontId="21" fillId="0" borderId="53"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57"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56" xfId="0" applyFont="1" applyBorder="1" applyAlignment="1">
      <alignment horizontal="center" vertical="center" shrinkToFit="1"/>
    </xf>
    <xf numFmtId="0" fontId="21" fillId="0" borderId="58" xfId="0" applyFont="1" applyBorder="1" applyAlignment="1">
      <alignment horizontal="center" vertical="center" shrinkToFit="1"/>
    </xf>
    <xf numFmtId="186" fontId="18" fillId="0" borderId="35" xfId="0" applyNumberFormat="1" applyFont="1" applyBorder="1" applyAlignment="1">
      <alignment horizontal="right" vertical="center" shrinkToFit="1"/>
    </xf>
    <xf numFmtId="186" fontId="18" fillId="0" borderId="20" xfId="0" applyNumberFormat="1" applyFont="1" applyBorder="1" applyAlignment="1">
      <alignment horizontal="right" vertical="center" shrinkToFit="1"/>
    </xf>
    <xf numFmtId="186" fontId="18" fillId="0" borderId="32" xfId="0" applyNumberFormat="1" applyFont="1" applyBorder="1" applyAlignment="1">
      <alignment horizontal="right" vertical="center" shrinkToFit="1"/>
    </xf>
    <xf numFmtId="187" fontId="18" fillId="0" borderId="47" xfId="0" applyNumberFormat="1" applyFont="1" applyBorder="1" applyAlignment="1">
      <alignment horizontal="right" vertical="center" shrinkToFit="1"/>
    </xf>
    <xf numFmtId="187" fontId="18" fillId="0" borderId="42" xfId="0" applyNumberFormat="1" applyFont="1" applyBorder="1" applyAlignment="1">
      <alignment horizontal="right" vertical="center" shrinkToFit="1"/>
    </xf>
    <xf numFmtId="187" fontId="18" fillId="0" borderId="44" xfId="0" applyNumberFormat="1" applyFont="1" applyBorder="1" applyAlignment="1">
      <alignment horizontal="right" vertical="center" shrinkToFit="1"/>
    </xf>
    <xf numFmtId="179" fontId="21" fillId="0" borderId="33" xfId="0" applyNumberFormat="1" applyFont="1" applyBorder="1" applyAlignment="1">
      <alignment horizontal="right" vertical="center" shrinkToFit="1"/>
    </xf>
    <xf numFmtId="179" fontId="21" fillId="0" borderId="18" xfId="0" applyNumberFormat="1" applyFont="1" applyBorder="1" applyAlignment="1">
      <alignment horizontal="right" vertical="center" shrinkToFit="1"/>
    </xf>
    <xf numFmtId="186" fontId="33" fillId="0" borderId="35" xfId="0" applyNumberFormat="1" applyFont="1" applyBorder="1" applyAlignment="1">
      <alignment horizontal="right" vertical="center" shrinkToFit="1"/>
    </xf>
    <xf numFmtId="186" fontId="33" fillId="0" borderId="20" xfId="0" applyNumberFormat="1" applyFont="1" applyBorder="1" applyAlignment="1">
      <alignment horizontal="right" vertical="center" shrinkToFit="1"/>
    </xf>
    <xf numFmtId="186" fontId="33" fillId="0" borderId="32" xfId="0" applyNumberFormat="1" applyFont="1" applyBorder="1" applyAlignment="1">
      <alignment horizontal="right" vertical="center" shrinkToFit="1"/>
    </xf>
    <xf numFmtId="0" fontId="14" fillId="0" borderId="6"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9" xfId="4" applyFont="1" applyBorder="1" applyAlignment="1">
      <alignment horizontal="center" vertical="center" shrinkToFit="1"/>
    </xf>
    <xf numFmtId="0" fontId="21" fillId="0" borderId="27" xfId="4" applyFont="1" applyBorder="1" applyAlignment="1">
      <alignment horizontal="center" vertical="center" shrinkToFit="1"/>
    </xf>
    <xf numFmtId="0" fontId="21" fillId="0" borderId="28" xfId="4" applyFont="1" applyBorder="1" applyAlignment="1">
      <alignment horizontal="center" vertical="center"/>
    </xf>
    <xf numFmtId="0" fontId="21" fillId="0" borderId="23" xfId="4" applyFont="1" applyBorder="1" applyAlignment="1">
      <alignment horizontal="center" vertical="center"/>
    </xf>
    <xf numFmtId="0" fontId="21" fillId="5" borderId="11" xfId="4" applyFont="1" applyFill="1" applyBorder="1" applyAlignment="1">
      <alignment horizontal="left" vertical="center" wrapText="1"/>
    </xf>
    <xf numFmtId="0" fontId="21" fillId="5" borderId="18" xfId="4" applyFont="1" applyFill="1" applyBorder="1" applyAlignment="1">
      <alignment horizontal="left" vertical="center" wrapText="1"/>
    </xf>
    <xf numFmtId="0" fontId="21" fillId="5" borderId="29" xfId="4" applyFont="1" applyFill="1" applyBorder="1" applyAlignment="1">
      <alignment horizontal="left" vertical="center" wrapText="1"/>
    </xf>
    <xf numFmtId="0" fontId="21" fillId="5" borderId="12" xfId="4" applyFont="1" applyFill="1" applyBorder="1" applyAlignment="1">
      <alignment horizontal="left" vertical="center" wrapText="1"/>
    </xf>
    <xf numFmtId="0" fontId="21" fillId="5" borderId="0" xfId="4" applyFont="1" applyFill="1" applyAlignment="1">
      <alignment horizontal="left" vertical="center" wrapText="1"/>
    </xf>
    <xf numFmtId="0" fontId="21" fillId="5" borderId="30" xfId="4" applyFont="1" applyFill="1" applyBorder="1" applyAlignment="1">
      <alignment horizontal="left" vertical="center" wrapText="1"/>
    </xf>
    <xf numFmtId="0" fontId="21" fillId="5" borderId="13" xfId="4" applyFont="1" applyFill="1" applyBorder="1" applyAlignment="1">
      <alignment horizontal="left" vertical="center" wrapText="1"/>
    </xf>
    <xf numFmtId="0" fontId="21" fillId="5" borderId="19" xfId="4" applyFont="1" applyFill="1" applyBorder="1" applyAlignment="1">
      <alignment horizontal="left" vertical="center" wrapText="1"/>
    </xf>
    <xf numFmtId="0" fontId="21" fillId="5" borderId="31" xfId="4" applyFont="1" applyFill="1" applyBorder="1" applyAlignment="1">
      <alignment horizontal="left" vertical="center" wrapText="1"/>
    </xf>
    <xf numFmtId="0" fontId="21" fillId="0" borderId="26" xfId="4" applyFont="1" applyBorder="1" applyAlignment="1">
      <alignment horizontal="center" vertical="center"/>
    </xf>
    <xf numFmtId="0" fontId="19" fillId="0" borderId="33"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29" xfId="4" applyFont="1" applyBorder="1" applyAlignment="1">
      <alignment horizontal="center" vertical="center" wrapText="1"/>
    </xf>
    <xf numFmtId="0" fontId="19" fillId="0" borderId="34" xfId="4" applyFont="1" applyBorder="1" applyAlignment="1">
      <alignment horizontal="center" vertical="center" wrapText="1"/>
    </xf>
    <xf numFmtId="0" fontId="19" fillId="0" borderId="19" xfId="4" applyFont="1" applyBorder="1" applyAlignment="1">
      <alignment horizontal="center" vertical="center" wrapText="1"/>
    </xf>
    <xf numFmtId="0" fontId="19" fillId="0" borderId="31" xfId="4" applyFont="1" applyBorder="1" applyAlignment="1">
      <alignment horizontal="center" vertical="center" wrapText="1"/>
    </xf>
    <xf numFmtId="0" fontId="21" fillId="0" borderId="33" xfId="4" applyFont="1" applyBorder="1" applyAlignment="1">
      <alignment horizontal="center" vertical="center" shrinkToFit="1"/>
    </xf>
    <xf numFmtId="0" fontId="21" fillId="0" borderId="18" xfId="4" applyFont="1" applyBorder="1" applyAlignment="1">
      <alignment horizontal="center" vertical="center" shrinkToFit="1"/>
    </xf>
    <xf numFmtId="0" fontId="21" fillId="0" borderId="29" xfId="4" applyFont="1" applyBorder="1" applyAlignment="1">
      <alignment horizontal="center" vertical="center" shrinkToFit="1"/>
    </xf>
    <xf numFmtId="0" fontId="21" fillId="0" borderId="34" xfId="4" applyFont="1" applyBorder="1" applyAlignment="1">
      <alignment horizontal="center" vertical="center" shrinkToFit="1"/>
    </xf>
    <xf numFmtId="0" fontId="21" fillId="0" borderId="31" xfId="4" applyFont="1" applyBorder="1" applyAlignment="1">
      <alignment horizontal="center" vertical="center" shrinkToFit="1"/>
    </xf>
    <xf numFmtId="0" fontId="21" fillId="0" borderId="33" xfId="4" applyFont="1" applyBorder="1" applyAlignment="1">
      <alignment horizontal="center" vertical="center" wrapText="1"/>
    </xf>
    <xf numFmtId="0" fontId="21" fillId="0" borderId="18" xfId="4" applyFont="1" applyBorder="1" applyAlignment="1">
      <alignment horizontal="center" vertical="center"/>
    </xf>
    <xf numFmtId="0" fontId="21" fillId="0" borderId="29" xfId="4" applyFont="1" applyBorder="1" applyAlignment="1">
      <alignment horizontal="center" vertical="center"/>
    </xf>
    <xf numFmtId="0" fontId="19" fillId="0" borderId="33" xfId="4" applyFont="1" applyBorder="1" applyAlignment="1">
      <alignment horizontal="left" vertical="top" wrapText="1" shrinkToFit="1"/>
    </xf>
    <xf numFmtId="0" fontId="19" fillId="0" borderId="18" xfId="4" applyFont="1" applyBorder="1" applyAlignment="1">
      <alignment horizontal="left" vertical="top" wrapText="1" shrinkToFit="1"/>
    </xf>
    <xf numFmtId="0" fontId="19" fillId="0" borderId="39" xfId="4" applyFont="1" applyBorder="1" applyAlignment="1">
      <alignment horizontal="left" vertical="top" wrapText="1" shrinkToFit="1"/>
    </xf>
    <xf numFmtId="0" fontId="19" fillId="0" borderId="34" xfId="4" applyFont="1" applyBorder="1" applyAlignment="1">
      <alignment horizontal="left" vertical="top" wrapText="1" shrinkToFit="1"/>
    </xf>
    <xf numFmtId="0" fontId="19" fillId="0" borderId="19" xfId="4" applyFont="1" applyBorder="1" applyAlignment="1">
      <alignment horizontal="left" vertical="top" wrapText="1" shrinkToFit="1"/>
    </xf>
    <xf numFmtId="0" fontId="19" fillId="0" borderId="40" xfId="4" applyFont="1" applyBorder="1" applyAlignment="1">
      <alignment horizontal="left" vertical="top" wrapText="1" shrinkToFit="1"/>
    </xf>
    <xf numFmtId="0" fontId="19" fillId="0" borderId="35" xfId="4" applyFont="1" applyBorder="1" applyAlignment="1">
      <alignment horizontal="center" vertical="center" wrapText="1"/>
    </xf>
    <xf numFmtId="0" fontId="19" fillId="0" borderId="20" xfId="4" applyFont="1" applyBorder="1" applyAlignment="1">
      <alignment horizontal="center" vertical="center" wrapText="1"/>
    </xf>
    <xf numFmtId="0" fontId="19" fillId="0" borderId="32" xfId="4" applyFont="1" applyBorder="1" applyAlignment="1">
      <alignment horizontal="center" vertical="center" wrapText="1"/>
    </xf>
    <xf numFmtId="0" fontId="21" fillId="0" borderId="35" xfId="4" applyFont="1" applyBorder="1" applyAlignment="1">
      <alignment horizontal="center" vertical="center" shrinkToFit="1"/>
    </xf>
    <xf numFmtId="0" fontId="21" fillId="0" borderId="20" xfId="4" applyFont="1" applyBorder="1" applyAlignment="1">
      <alignment horizontal="center" vertical="center" shrinkToFit="1"/>
    </xf>
    <xf numFmtId="0" fontId="21" fillId="0" borderId="32" xfId="4" applyFont="1" applyBorder="1" applyAlignment="1">
      <alignment horizontal="center" vertical="center" shrinkToFit="1"/>
    </xf>
    <xf numFmtId="0" fontId="21" fillId="0" borderId="35" xfId="4" applyFont="1" applyBorder="1" applyAlignment="1">
      <alignment horizontal="center" vertical="center"/>
    </xf>
    <xf numFmtId="0" fontId="21" fillId="0" borderId="20" xfId="4" applyFont="1" applyBorder="1" applyAlignment="1">
      <alignment horizontal="center" vertical="center"/>
    </xf>
    <xf numFmtId="0" fontId="21" fillId="0" borderId="32" xfId="4" applyFont="1" applyBorder="1" applyAlignment="1">
      <alignment horizontal="center" vertical="center"/>
    </xf>
    <xf numFmtId="0" fontId="19" fillId="0" borderId="35" xfId="4" applyFont="1" applyBorder="1" applyAlignment="1">
      <alignment horizontal="left" vertical="top" wrapText="1" shrinkToFit="1"/>
    </xf>
    <xf numFmtId="0" fontId="19" fillId="0" borderId="20" xfId="4" applyFont="1" applyBorder="1" applyAlignment="1">
      <alignment horizontal="left" vertical="top" wrapText="1" shrinkToFit="1"/>
    </xf>
    <xf numFmtId="0" fontId="19" fillId="0" borderId="24" xfId="4" applyFont="1" applyBorder="1" applyAlignment="1">
      <alignment horizontal="left" vertical="top" wrapText="1" shrinkToFit="1"/>
    </xf>
    <xf numFmtId="0" fontId="21" fillId="0" borderId="14" xfId="4" applyFont="1" applyBorder="1" applyAlignment="1">
      <alignment horizontal="center" vertical="center" shrinkToFit="1"/>
    </xf>
    <xf numFmtId="0" fontId="21" fillId="0" borderId="24" xfId="4" applyFont="1" applyBorder="1" applyAlignment="1">
      <alignment horizontal="center" vertical="center" shrinkToFit="1"/>
    </xf>
    <xf numFmtId="0" fontId="21" fillId="0" borderId="20" xfId="4" applyFont="1" applyBorder="1" applyAlignment="1">
      <alignment horizontal="left" vertical="center" shrinkToFit="1"/>
    </xf>
    <xf numFmtId="0" fontId="21" fillId="0" borderId="24" xfId="4" applyFont="1" applyBorder="1" applyAlignment="1">
      <alignment horizontal="left" vertical="center" shrinkToFit="1"/>
    </xf>
    <xf numFmtId="0" fontId="21" fillId="0" borderId="15" xfId="4" applyFont="1" applyBorder="1" applyAlignment="1">
      <alignment horizontal="center" vertical="center" shrinkToFit="1"/>
    </xf>
    <xf numFmtId="0" fontId="21" fillId="0" borderId="21" xfId="4" applyFont="1" applyBorder="1" applyAlignment="1">
      <alignment horizontal="center" vertical="center" shrinkToFit="1"/>
    </xf>
    <xf numFmtId="0" fontId="21" fillId="0" borderId="25" xfId="4" applyFont="1" applyBorder="1" applyAlignment="1">
      <alignment horizontal="center" vertical="center" shrinkToFit="1"/>
    </xf>
    <xf numFmtId="0" fontId="21" fillId="0" borderId="28" xfId="4" applyFont="1" applyBorder="1" applyAlignment="1">
      <alignment horizontal="center" vertical="center" shrinkToFit="1"/>
    </xf>
    <xf numFmtId="0" fontId="21" fillId="0" borderId="23" xfId="4" applyFont="1" applyBorder="1" applyAlignment="1">
      <alignment horizontal="center" vertical="center" shrinkToFit="1"/>
    </xf>
    <xf numFmtId="0" fontId="14" fillId="0" borderId="14" xfId="4" applyFont="1" applyBorder="1" applyAlignment="1">
      <alignment horizontal="center" vertical="center"/>
    </xf>
    <xf numFmtId="0" fontId="14" fillId="0" borderId="20" xfId="4" applyFont="1" applyBorder="1" applyAlignment="1">
      <alignment horizontal="center" vertical="center"/>
    </xf>
    <xf numFmtId="0" fontId="14" fillId="0" borderId="32" xfId="4" applyFont="1" applyBorder="1" applyAlignment="1">
      <alignment horizontal="center" vertical="center"/>
    </xf>
    <xf numFmtId="186" fontId="21" fillId="0" borderId="35" xfId="4" applyNumberFormat="1" applyFont="1" applyBorder="1" applyAlignment="1">
      <alignment horizontal="right" vertical="center"/>
    </xf>
    <xf numFmtId="186" fontId="21" fillId="0" borderId="20" xfId="4" applyNumberFormat="1" applyFont="1" applyBorder="1" applyAlignment="1">
      <alignment horizontal="right" vertical="center"/>
    </xf>
    <xf numFmtId="186" fontId="21" fillId="0" borderId="32" xfId="4" applyNumberFormat="1" applyFont="1" applyBorder="1" applyAlignment="1">
      <alignment horizontal="right" vertical="center"/>
    </xf>
    <xf numFmtId="186" fontId="21" fillId="0" borderId="24" xfId="4" applyNumberFormat="1" applyFont="1" applyBorder="1" applyAlignment="1">
      <alignment horizontal="right" vertical="center"/>
    </xf>
    <xf numFmtId="0" fontId="21" fillId="0" borderId="9" xfId="4" applyFont="1" applyBorder="1" applyAlignment="1">
      <alignment horizontal="left" vertical="center" shrinkToFit="1"/>
    </xf>
    <xf numFmtId="0" fontId="21" fillId="0" borderId="23" xfId="4" applyFont="1" applyBorder="1" applyAlignment="1">
      <alignment horizontal="left" vertical="center" shrinkToFit="1"/>
    </xf>
    <xf numFmtId="186" fontId="21" fillId="5" borderId="46" xfId="4" applyNumberFormat="1" applyFont="1" applyFill="1" applyBorder="1" applyAlignment="1">
      <alignment horizontal="right" vertical="center"/>
    </xf>
    <xf numFmtId="186" fontId="21" fillId="5" borderId="0" xfId="4" applyNumberFormat="1" applyFont="1" applyFill="1" applyAlignment="1">
      <alignment horizontal="right" vertical="center"/>
    </xf>
    <xf numFmtId="186" fontId="21" fillId="5" borderId="30" xfId="4" applyNumberFormat="1" applyFont="1" applyFill="1" applyBorder="1" applyAlignment="1">
      <alignment horizontal="right" vertical="center"/>
    </xf>
    <xf numFmtId="0" fontId="21" fillId="0" borderId="0" xfId="4" applyFont="1" applyAlignment="1">
      <alignment horizontal="left" vertical="center"/>
    </xf>
    <xf numFmtId="0" fontId="21" fillId="0" borderId="30" xfId="4" applyFont="1" applyBorder="1" applyAlignment="1">
      <alignment horizontal="left" vertical="center"/>
    </xf>
    <xf numFmtId="186" fontId="15" fillId="0" borderId="0" xfId="4" applyNumberFormat="1" applyFont="1" applyAlignment="1">
      <alignment horizontal="right" vertical="center"/>
    </xf>
    <xf numFmtId="186" fontId="15" fillId="0" borderId="49" xfId="4" applyNumberFormat="1" applyFont="1" applyBorder="1" applyAlignment="1">
      <alignment horizontal="right" vertical="center"/>
    </xf>
    <xf numFmtId="186" fontId="21" fillId="5" borderId="35" xfId="4" applyNumberFormat="1" applyFont="1" applyFill="1" applyBorder="1" applyAlignment="1">
      <alignment horizontal="right" vertical="center"/>
    </xf>
    <xf numFmtId="186" fontId="21" fillId="5" borderId="20" xfId="4" applyNumberFormat="1" applyFont="1" applyFill="1" applyBorder="1" applyAlignment="1">
      <alignment horizontal="right" vertical="center"/>
    </xf>
    <xf numFmtId="186" fontId="21" fillId="5" borderId="32" xfId="4" applyNumberFormat="1" applyFont="1" applyFill="1" applyBorder="1" applyAlignment="1">
      <alignment horizontal="right" vertical="center"/>
    </xf>
    <xf numFmtId="0" fontId="21" fillId="0" borderId="20" xfId="4" applyFont="1" applyBorder="1" applyAlignment="1">
      <alignment horizontal="left" vertical="center"/>
    </xf>
    <xf numFmtId="0" fontId="21" fillId="0" borderId="32" xfId="4" applyFont="1" applyBorder="1" applyAlignment="1">
      <alignment horizontal="left" vertical="center"/>
    </xf>
    <xf numFmtId="186" fontId="15" fillId="0" borderId="20" xfId="4" applyNumberFormat="1" applyFont="1" applyBorder="1" applyAlignment="1">
      <alignment horizontal="right" vertical="center"/>
    </xf>
    <xf numFmtId="186" fontId="15" fillId="0" borderId="24" xfId="4" applyNumberFormat="1" applyFont="1" applyBorder="1" applyAlignment="1">
      <alignment horizontal="right" vertical="center"/>
    </xf>
    <xf numFmtId="0" fontId="15" fillId="5" borderId="69" xfId="4" applyFont="1" applyFill="1" applyBorder="1" applyAlignment="1">
      <alignment horizontal="center" vertical="center" textRotation="255"/>
    </xf>
    <xf numFmtId="0" fontId="15" fillId="5" borderId="70" xfId="4" applyFont="1" applyFill="1" applyBorder="1" applyAlignment="1">
      <alignment horizontal="center" vertical="center" textRotation="255"/>
    </xf>
    <xf numFmtId="0" fontId="15" fillId="5" borderId="71" xfId="4" applyFont="1" applyFill="1" applyBorder="1" applyAlignment="1">
      <alignment horizontal="center" vertical="center" textRotation="255"/>
    </xf>
    <xf numFmtId="0" fontId="21" fillId="5" borderId="50" xfId="4" applyFont="1" applyFill="1" applyBorder="1" applyAlignment="1">
      <alignment horizontal="left" vertical="center"/>
    </xf>
    <xf numFmtId="0" fontId="21" fillId="5" borderId="51" xfId="4" applyFont="1" applyFill="1" applyBorder="1" applyAlignment="1">
      <alignment horizontal="left" vertical="center"/>
    </xf>
    <xf numFmtId="0" fontId="21" fillId="5" borderId="59" xfId="4" applyFont="1" applyFill="1" applyBorder="1" applyAlignment="1">
      <alignment horizontal="left" vertical="center"/>
    </xf>
    <xf numFmtId="186" fontId="21" fillId="5" borderId="50" xfId="4" applyNumberFormat="1" applyFont="1" applyFill="1" applyBorder="1" applyAlignment="1">
      <alignment horizontal="right" vertical="center"/>
    </xf>
    <xf numFmtId="186" fontId="21" fillId="5" borderId="51" xfId="4" applyNumberFormat="1" applyFont="1" applyFill="1" applyBorder="1" applyAlignment="1">
      <alignment horizontal="right" vertical="center"/>
    </xf>
    <xf numFmtId="186" fontId="21" fillId="5" borderId="59" xfId="4" applyNumberFormat="1" applyFont="1" applyFill="1" applyBorder="1" applyAlignment="1">
      <alignment horizontal="right" vertical="center"/>
    </xf>
    <xf numFmtId="0" fontId="21" fillId="0" borderId="51" xfId="4" applyFont="1" applyBorder="1" applyAlignment="1">
      <alignment horizontal="left" vertical="center"/>
    </xf>
    <xf numFmtId="0" fontId="21" fillId="0" borderId="59" xfId="4" applyFont="1" applyBorder="1" applyAlignment="1">
      <alignment horizontal="left" vertical="center"/>
    </xf>
    <xf numFmtId="186" fontId="15" fillId="0" borderId="51" xfId="4" applyNumberFormat="1" applyFont="1" applyBorder="1" applyAlignment="1">
      <alignment horizontal="right" vertical="center"/>
    </xf>
    <xf numFmtId="186" fontId="15" fillId="0" borderId="63" xfId="4" applyNumberFormat="1" applyFont="1" applyBorder="1" applyAlignment="1">
      <alignment horizontal="right" vertical="center"/>
    </xf>
    <xf numFmtId="0" fontId="21" fillId="5" borderId="46" xfId="4" applyFont="1" applyFill="1" applyBorder="1" applyAlignment="1">
      <alignment horizontal="left" vertical="center"/>
    </xf>
    <xf numFmtId="0" fontId="21" fillId="5" borderId="0" xfId="4" applyFont="1" applyFill="1" applyAlignment="1">
      <alignment horizontal="left" vertical="center"/>
    </xf>
    <xf numFmtId="0" fontId="21" fillId="5" borderId="30" xfId="4" applyFont="1" applyFill="1" applyBorder="1" applyAlignment="1">
      <alignment horizontal="left" vertical="center"/>
    </xf>
    <xf numFmtId="0" fontId="21" fillId="0" borderId="41" xfId="4" applyFont="1" applyBorder="1" applyAlignment="1">
      <alignment horizontal="center" vertical="center" shrinkToFit="1"/>
    </xf>
    <xf numFmtId="0" fontId="21" fillId="0" borderId="43" xfId="4" applyFont="1" applyBorder="1" applyAlignment="1">
      <alignment horizontal="center" vertical="center" shrinkToFit="1"/>
    </xf>
    <xf numFmtId="0" fontId="21" fillId="0" borderId="45" xfId="4" applyFont="1" applyBorder="1" applyAlignment="1">
      <alignment horizontal="center" vertical="center" shrinkToFit="1"/>
    </xf>
    <xf numFmtId="0" fontId="21" fillId="0" borderId="48" xfId="4" applyFont="1" applyBorder="1" applyAlignment="1">
      <alignment horizontal="center" vertical="center" shrinkToFit="1"/>
    </xf>
    <xf numFmtId="0" fontId="21" fillId="0" borderId="52" xfId="4" applyFont="1" applyBorder="1" applyAlignment="1">
      <alignment horizontal="center" vertical="center" shrinkToFit="1"/>
    </xf>
    <xf numFmtId="0" fontId="21" fillId="0" borderId="16" xfId="4"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32" xfId="0" applyFont="1" applyBorder="1" applyAlignment="1">
      <alignment horizontal="center" vertical="center" shrinkToFit="1"/>
    </xf>
    <xf numFmtId="0" fontId="18" fillId="0" borderId="78"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80" xfId="0" applyFont="1" applyBorder="1" applyAlignment="1">
      <alignment horizontal="center" vertical="center" shrinkToFit="1"/>
    </xf>
    <xf numFmtId="186" fontId="21" fillId="0" borderId="35" xfId="0" applyNumberFormat="1" applyFont="1" applyBorder="1" applyAlignment="1">
      <alignment horizontal="right" vertical="center" shrinkToFit="1"/>
    </xf>
    <xf numFmtId="186" fontId="21" fillId="0" borderId="20" xfId="0" applyNumberFormat="1" applyFont="1" applyBorder="1" applyAlignment="1">
      <alignment horizontal="right" vertical="center" shrinkToFit="1"/>
    </xf>
    <xf numFmtId="186" fontId="21" fillId="0" borderId="32" xfId="0" applyNumberFormat="1" applyFont="1" applyBorder="1" applyAlignment="1">
      <alignment horizontal="right" vertical="center" shrinkToFit="1"/>
    </xf>
    <xf numFmtId="41" fontId="21" fillId="0" borderId="61" xfId="0" applyNumberFormat="1" applyFont="1" applyBorder="1" applyAlignment="1">
      <alignment horizontal="left" vertical="center" shrinkToFit="1"/>
    </xf>
    <xf numFmtId="41" fontId="21" fillId="0" borderId="62" xfId="0" applyNumberFormat="1" applyFont="1" applyBorder="1" applyAlignment="1">
      <alignment horizontal="left" vertical="center" shrinkToFit="1"/>
    </xf>
    <xf numFmtId="42" fontId="15" fillId="4" borderId="0" xfId="4" applyNumberFormat="1" applyFont="1" applyFill="1" applyAlignment="1">
      <alignment horizontal="right" vertical="center"/>
    </xf>
    <xf numFmtId="42" fontId="15" fillId="4" borderId="49" xfId="4" applyNumberFormat="1" applyFont="1" applyFill="1" applyBorder="1" applyAlignment="1">
      <alignment horizontal="right" vertical="center"/>
    </xf>
    <xf numFmtId="0" fontId="35" fillId="4" borderId="69" xfId="4" applyFont="1" applyFill="1" applyBorder="1" applyAlignment="1">
      <alignment horizontal="center" vertical="center" textRotation="255" wrapText="1"/>
    </xf>
    <xf numFmtId="0" fontId="35" fillId="4" borderId="70" xfId="4" applyFont="1" applyFill="1" applyBorder="1" applyAlignment="1">
      <alignment horizontal="center" vertical="center" textRotation="255" wrapText="1"/>
    </xf>
    <xf numFmtId="0" fontId="35" fillId="4" borderId="71" xfId="4" applyFont="1" applyFill="1" applyBorder="1" applyAlignment="1">
      <alignment horizontal="center" vertical="center" textRotation="255" wrapText="1"/>
    </xf>
    <xf numFmtId="0" fontId="21" fillId="4" borderId="50" xfId="4" applyFont="1" applyFill="1" applyBorder="1" applyAlignment="1">
      <alignment horizontal="left" vertical="center"/>
    </xf>
    <xf numFmtId="0" fontId="21" fillId="4" borderId="51" xfId="4" applyFont="1" applyFill="1" applyBorder="1" applyAlignment="1">
      <alignment horizontal="left" vertical="center"/>
    </xf>
    <xf numFmtId="0" fontId="21" fillId="4" borderId="59" xfId="4" applyFont="1" applyFill="1" applyBorder="1" applyAlignment="1">
      <alignment horizontal="left" vertical="center"/>
    </xf>
    <xf numFmtId="42" fontId="15" fillId="4" borderId="50" xfId="4" applyNumberFormat="1" applyFont="1" applyFill="1" applyBorder="1" applyAlignment="1">
      <alignment horizontal="right" vertical="center"/>
    </xf>
    <xf numFmtId="42" fontId="15" fillId="4" borderId="51" xfId="4" applyNumberFormat="1" applyFont="1" applyFill="1" applyBorder="1" applyAlignment="1">
      <alignment horizontal="right" vertical="center"/>
    </xf>
    <xf numFmtId="42" fontId="15" fillId="4" borderId="59" xfId="4" applyNumberFormat="1" applyFont="1" applyFill="1" applyBorder="1" applyAlignment="1">
      <alignment horizontal="right" vertical="center"/>
    </xf>
    <xf numFmtId="0" fontId="21" fillId="4" borderId="46" xfId="4" applyFont="1" applyFill="1" applyBorder="1" applyAlignment="1">
      <alignment horizontal="left" vertical="center"/>
    </xf>
    <xf numFmtId="0" fontId="21" fillId="4" borderId="0" xfId="4" applyFont="1" applyFill="1" applyAlignment="1">
      <alignment horizontal="left" vertical="center"/>
    </xf>
    <xf numFmtId="0" fontId="21" fillId="4" borderId="30" xfId="4" applyFont="1" applyFill="1" applyBorder="1" applyAlignment="1">
      <alignment horizontal="left" vertical="center"/>
    </xf>
    <xf numFmtId="183" fontId="15" fillId="4" borderId="46" xfId="4" applyNumberFormat="1" applyFont="1" applyFill="1" applyBorder="1" applyAlignment="1">
      <alignment horizontal="right" vertical="center"/>
    </xf>
    <xf numFmtId="42" fontId="15" fillId="4" borderId="30" xfId="4" applyNumberFormat="1" applyFont="1" applyFill="1" applyBorder="1" applyAlignment="1">
      <alignment horizontal="right" vertical="center"/>
    </xf>
    <xf numFmtId="0" fontId="21" fillId="4" borderId="20" xfId="4" applyFont="1" applyFill="1" applyBorder="1" applyAlignment="1">
      <alignment horizontal="left" vertical="center"/>
    </xf>
    <xf numFmtId="0" fontId="21" fillId="4" borderId="32" xfId="4" applyFont="1" applyFill="1" applyBorder="1" applyAlignment="1">
      <alignment horizontal="left" vertical="center"/>
    </xf>
    <xf numFmtId="5" fontId="15" fillId="4" borderId="20" xfId="4" applyNumberFormat="1" applyFont="1" applyFill="1" applyBorder="1" applyAlignment="1">
      <alignment horizontal="right" vertical="center"/>
    </xf>
    <xf numFmtId="42" fontId="15" fillId="4" borderId="20" xfId="4" applyNumberFormat="1" applyFont="1" applyFill="1" applyBorder="1" applyAlignment="1">
      <alignment horizontal="right" vertical="center"/>
    </xf>
    <xf numFmtId="42" fontId="15" fillId="4" borderId="24" xfId="4" applyNumberFormat="1" applyFont="1" applyFill="1" applyBorder="1" applyAlignment="1">
      <alignment horizontal="right" vertical="center"/>
    </xf>
    <xf numFmtId="0" fontId="21" fillId="0" borderId="66" xfId="4" applyFont="1" applyBorder="1" applyAlignment="1">
      <alignment horizontal="center" vertical="center" shrinkToFit="1"/>
    </xf>
    <xf numFmtId="0" fontId="21" fillId="0" borderId="67" xfId="4" applyFont="1" applyBorder="1" applyAlignment="1">
      <alignment horizontal="center" vertical="center" shrinkToFit="1"/>
    </xf>
    <xf numFmtId="0" fontId="21" fillId="5" borderId="67" xfId="4" applyFont="1" applyFill="1" applyBorder="1" applyAlignment="1">
      <alignment horizontal="left" vertical="center"/>
    </xf>
    <xf numFmtId="0" fontId="21" fillId="5" borderId="68" xfId="4" applyFont="1" applyFill="1" applyBorder="1" applyAlignment="1">
      <alignment horizontal="left" vertical="center"/>
    </xf>
    <xf numFmtId="42" fontId="15" fillId="4" borderId="63" xfId="4" applyNumberFormat="1" applyFont="1" applyFill="1" applyBorder="1" applyAlignment="1">
      <alignment horizontal="right" vertical="center"/>
    </xf>
    <xf numFmtId="0" fontId="21" fillId="0" borderId="5" xfId="4" applyFont="1" applyBorder="1" applyAlignment="1">
      <alignment horizontal="center" vertical="center" shrinkToFit="1"/>
    </xf>
    <xf numFmtId="0" fontId="21" fillId="0" borderId="10" xfId="4" applyFont="1" applyBorder="1" applyAlignment="1">
      <alignment horizontal="center" vertical="center" shrinkToFit="1"/>
    </xf>
    <xf numFmtId="0" fontId="21" fillId="5" borderId="10" xfId="4" applyFont="1" applyFill="1" applyBorder="1" applyAlignment="1">
      <alignment horizontal="left" vertical="center"/>
    </xf>
    <xf numFmtId="0" fontId="21" fillId="5" borderId="36" xfId="4" applyFont="1" applyFill="1" applyBorder="1" applyAlignment="1">
      <alignment horizontal="left" vertical="center"/>
    </xf>
    <xf numFmtId="0" fontId="14" fillId="0" borderId="4" xfId="4" applyFont="1" applyBorder="1" applyAlignment="1">
      <alignment horizontal="center" vertical="center"/>
    </xf>
    <xf numFmtId="0" fontId="14" fillId="0" borderId="9" xfId="4" applyFont="1" applyBorder="1" applyAlignment="1">
      <alignment horizontal="center" vertical="center"/>
    </xf>
    <xf numFmtId="0" fontId="14" fillId="0" borderId="27" xfId="4" applyFont="1" applyBorder="1" applyAlignment="1">
      <alignment horizontal="center" vertical="center"/>
    </xf>
    <xf numFmtId="0" fontId="14" fillId="0" borderId="23" xfId="4" applyFont="1" applyBorder="1" applyAlignment="1">
      <alignment horizontal="center" vertical="center"/>
    </xf>
    <xf numFmtId="0" fontId="14" fillId="0" borderId="41" xfId="4" applyFont="1" applyBorder="1" applyAlignment="1">
      <alignment horizontal="center" vertical="center"/>
    </xf>
    <xf numFmtId="0" fontId="14" fillId="0" borderId="43" xfId="4" applyFont="1" applyBorder="1" applyAlignment="1">
      <alignment horizontal="center" vertical="center"/>
    </xf>
    <xf numFmtId="0" fontId="14" fillId="0" borderId="45" xfId="4" applyFont="1" applyBorder="1" applyAlignment="1">
      <alignment horizontal="center" vertical="center"/>
    </xf>
    <xf numFmtId="0" fontId="14" fillId="0" borderId="52" xfId="4" applyFont="1" applyBorder="1" applyAlignment="1">
      <alignment horizontal="center" vertical="center"/>
    </xf>
    <xf numFmtId="0" fontId="14" fillId="0" borderId="83" xfId="4" applyFont="1" applyBorder="1" applyAlignment="1">
      <alignment horizontal="center" vertical="center"/>
    </xf>
    <xf numFmtId="0" fontId="14" fillId="0" borderId="84" xfId="4" applyFont="1" applyBorder="1" applyAlignment="1">
      <alignment horizontal="center" vertical="center"/>
    </xf>
    <xf numFmtId="0" fontId="14" fillId="0" borderId="85" xfId="4" applyFont="1" applyBorder="1" applyAlignment="1">
      <alignment horizontal="center" vertical="center"/>
    </xf>
    <xf numFmtId="0" fontId="14" fillId="0" borderId="86" xfId="4" applyFont="1" applyBorder="1" applyAlignment="1">
      <alignment horizontal="center" vertical="center"/>
    </xf>
    <xf numFmtId="0" fontId="14" fillId="0" borderId="87" xfId="4" applyFont="1" applyBorder="1" applyAlignment="1">
      <alignment horizontal="center" vertical="center"/>
    </xf>
    <xf numFmtId="0" fontId="14" fillId="0" borderId="88" xfId="4" applyFont="1" applyBorder="1" applyAlignment="1">
      <alignment horizontal="center" vertical="center"/>
    </xf>
    <xf numFmtId="0" fontId="14" fillId="0" borderId="89" xfId="4" applyFont="1" applyBorder="1" applyAlignment="1">
      <alignment horizontal="center" vertical="center"/>
    </xf>
    <xf numFmtId="187" fontId="15" fillId="4" borderId="46" xfId="4" applyNumberFormat="1" applyFont="1" applyFill="1" applyBorder="1" applyAlignment="1">
      <alignment horizontal="right" vertical="center"/>
    </xf>
    <xf numFmtId="42" fontId="15" fillId="4" borderId="35" xfId="4" applyNumberFormat="1" applyFont="1" applyFill="1" applyBorder="1" applyAlignment="1">
      <alignment horizontal="right" vertical="center"/>
    </xf>
    <xf numFmtId="42" fontId="15" fillId="4" borderId="32" xfId="4" applyNumberFormat="1" applyFont="1" applyFill="1" applyBorder="1" applyAlignment="1">
      <alignment horizontal="right" vertical="center"/>
    </xf>
    <xf numFmtId="179" fontId="21" fillId="0" borderId="34" xfId="0" applyNumberFormat="1" applyFont="1" applyBorder="1" applyAlignment="1">
      <alignment horizontal="right" vertical="center" shrinkToFit="1"/>
    </xf>
    <xf numFmtId="179" fontId="21" fillId="0" borderId="19" xfId="0" applyNumberFormat="1" applyFont="1" applyBorder="1" applyAlignment="1">
      <alignment horizontal="right" vertical="center" shrinkToFit="1"/>
    </xf>
    <xf numFmtId="179" fontId="21" fillId="0" borderId="31" xfId="0" applyNumberFormat="1" applyFont="1" applyBorder="1" applyAlignment="1">
      <alignment horizontal="right" vertical="center" shrinkToFit="1"/>
    </xf>
    <xf numFmtId="0" fontId="21" fillId="0" borderId="33" xfId="4" applyFont="1" applyBorder="1" applyAlignment="1">
      <alignment horizontal="center" vertical="center" textRotation="255"/>
    </xf>
    <xf numFmtId="0" fontId="21" fillId="0" borderId="29" xfId="4" applyFont="1" applyBorder="1" applyAlignment="1">
      <alignment horizontal="center" vertical="center" textRotation="255"/>
    </xf>
    <xf numFmtId="0" fontId="21" fillId="0" borderId="46" xfId="4" applyFont="1" applyBorder="1" applyAlignment="1">
      <alignment horizontal="center" vertical="center" textRotation="255"/>
    </xf>
    <xf numFmtId="0" fontId="21" fillId="0" borderId="30" xfId="4" applyFont="1" applyBorder="1" applyAlignment="1">
      <alignment horizontal="center" vertical="center" textRotation="255"/>
    </xf>
    <xf numFmtId="0" fontId="21" fillId="0" borderId="34" xfId="4" applyFont="1" applyBorder="1" applyAlignment="1">
      <alignment horizontal="center" vertical="center" textRotation="255"/>
    </xf>
    <xf numFmtId="0" fontId="21" fillId="0" borderId="31" xfId="4" applyFont="1" applyBorder="1" applyAlignment="1">
      <alignment horizontal="center" vertical="center" textRotation="255"/>
    </xf>
    <xf numFmtId="0" fontId="21" fillId="0" borderId="0" xfId="0" applyFont="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14" fillId="0" borderId="0" xfId="0" applyFont="1" applyAlignment="1">
      <alignment horizontal="left" vertical="distributed" wrapText="1"/>
    </xf>
    <xf numFmtId="0" fontId="14" fillId="0" borderId="19" xfId="0" applyFont="1" applyBorder="1" applyAlignment="1">
      <alignment horizontal="center"/>
    </xf>
    <xf numFmtId="0" fontId="14" fillId="0" borderId="7" xfId="0" applyFont="1" applyBorder="1" applyAlignment="1">
      <alignment horizontal="right"/>
    </xf>
    <xf numFmtId="0" fontId="14" fillId="0" borderId="7" xfId="0" applyFont="1" applyBorder="1" applyAlignment="1">
      <alignment horizontal="center"/>
    </xf>
    <xf numFmtId="0" fontId="14" fillId="0" borderId="19" xfId="0" applyFont="1" applyBorder="1" applyAlignment="1">
      <alignment horizontal="right"/>
    </xf>
    <xf numFmtId="0" fontId="14" fillId="0" borderId="0" xfId="0" applyFont="1" applyAlignment="1">
      <alignment horizontal="center" vertical="center"/>
    </xf>
    <xf numFmtId="0" fontId="16" fillId="0" borderId="0" xfId="0" applyFont="1" applyAlignment="1">
      <alignment horizontal="center" vertical="center"/>
    </xf>
    <xf numFmtId="180" fontId="14" fillId="0" borderId="0" xfId="0" applyNumberFormat="1" applyFont="1" applyAlignment="1">
      <alignment horizontal="left" vertical="center"/>
    </xf>
    <xf numFmtId="0" fontId="38"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horizontal="center" vertical="center"/>
    </xf>
    <xf numFmtId="0" fontId="29" fillId="0" borderId="0" xfId="0" applyFont="1" applyAlignment="1">
      <alignment horizontal="left" vertical="center"/>
    </xf>
    <xf numFmtId="181" fontId="30" fillId="0" borderId="0" xfId="0" applyNumberFormat="1" applyFont="1" applyAlignment="1">
      <alignment horizontal="distributed" vertical="center" shrinkToFit="1"/>
    </xf>
    <xf numFmtId="182" fontId="16" fillId="0" borderId="0" xfId="0" applyNumberFormat="1" applyFont="1" applyAlignment="1">
      <alignment horizontal="distributed" vertical="center" shrinkToFit="1"/>
    </xf>
    <xf numFmtId="0" fontId="39" fillId="0" borderId="0" xfId="0" applyFont="1" applyAlignment="1">
      <alignment horizontal="right" vertical="top" shrinkToFit="1"/>
    </xf>
    <xf numFmtId="0" fontId="39" fillId="0" borderId="0" xfId="0" applyFont="1" applyAlignment="1">
      <alignment horizontal="justify" vertical="top" wrapText="1"/>
    </xf>
    <xf numFmtId="181" fontId="16" fillId="0" borderId="0" xfId="0" applyNumberFormat="1" applyFont="1" applyAlignment="1">
      <alignment horizontal="center" vertical="center"/>
    </xf>
    <xf numFmtId="181" fontId="16" fillId="0" borderId="0" xfId="0" applyNumberFormat="1" applyFont="1" applyAlignment="1">
      <alignment horizontal="left" vertical="center"/>
    </xf>
    <xf numFmtId="176" fontId="16" fillId="0" borderId="0" xfId="0" applyNumberFormat="1" applyFont="1" applyAlignment="1">
      <alignment horizontal="center" vertical="center" shrinkToFit="1"/>
    </xf>
    <xf numFmtId="38" fontId="16" fillId="0" borderId="0" xfId="3" applyFont="1" applyFill="1" applyAlignment="1">
      <alignment horizontal="right" vertical="center"/>
    </xf>
    <xf numFmtId="184" fontId="16" fillId="0" borderId="0" xfId="0" applyNumberFormat="1" applyFont="1" applyAlignment="1">
      <alignment horizontal="center" vertical="center"/>
    </xf>
    <xf numFmtId="176" fontId="16" fillId="0" borderId="0" xfId="0" applyNumberFormat="1" applyFont="1" applyAlignment="1">
      <alignment horizontal="left" vertical="center"/>
    </xf>
    <xf numFmtId="0" fontId="16" fillId="0" borderId="0" xfId="0" applyFont="1" applyAlignment="1">
      <alignment horizontal="left" vertical="center" wrapText="1" shrinkToFit="1"/>
    </xf>
    <xf numFmtId="0" fontId="16" fillId="0" borderId="0" xfId="0" applyFont="1" applyAlignment="1">
      <alignment horizontal="center" vertical="top" wrapText="1" shrinkToFit="1"/>
    </xf>
    <xf numFmtId="0" fontId="16" fillId="0" borderId="0" xfId="0" applyFont="1" applyAlignment="1">
      <alignment horizontal="left" vertical="top" shrinkToFit="1"/>
    </xf>
    <xf numFmtId="0" fontId="16" fillId="0" borderId="0" xfId="0" applyFont="1" applyAlignment="1">
      <alignment horizontal="justify" vertical="top" wrapText="1"/>
    </xf>
    <xf numFmtId="0" fontId="16" fillId="0" borderId="0" xfId="0" applyFont="1" applyAlignment="1">
      <alignment horizontal="right" vertical="center" shrinkToFit="1"/>
    </xf>
    <xf numFmtId="0" fontId="39" fillId="0" borderId="0" xfId="5" applyFont="1" applyAlignment="1">
      <alignment horizontal="justify" vertical="top" wrapText="1"/>
    </xf>
    <xf numFmtId="0" fontId="26" fillId="0" borderId="9" xfId="0" applyFont="1" applyBorder="1" applyAlignment="1">
      <alignment horizontal="center" vertical="center" shrinkToFit="1"/>
    </xf>
    <xf numFmtId="0" fontId="26" fillId="0" borderId="23" xfId="0" applyFont="1" applyBorder="1" applyAlignment="1">
      <alignment horizontal="center" vertical="center" shrinkToFit="1"/>
    </xf>
    <xf numFmtId="180" fontId="14" fillId="2" borderId="2" xfId="0" applyNumberFormat="1" applyFont="1" applyFill="1" applyBorder="1" applyAlignment="1" applyProtection="1">
      <alignment vertical="center"/>
      <protection locked="0"/>
    </xf>
    <xf numFmtId="180" fontId="14" fillId="2" borderId="7" xfId="0" applyNumberFormat="1" applyFont="1" applyFill="1" applyBorder="1" applyAlignment="1" applyProtection="1">
      <alignment vertical="center"/>
      <protection locked="0"/>
    </xf>
    <xf numFmtId="180" fontId="14" fillId="2" borderId="8" xfId="0" applyNumberFormat="1" applyFont="1" applyFill="1" applyBorder="1" applyAlignment="1" applyProtection="1">
      <alignment vertical="center"/>
      <protection locked="0"/>
    </xf>
    <xf numFmtId="0" fontId="17" fillId="0" borderId="67" xfId="0" applyFont="1" applyBorder="1" applyAlignment="1">
      <alignment vertical="center"/>
    </xf>
    <xf numFmtId="180" fontId="14" fillId="0" borderId="2" xfId="0" applyNumberFormat="1" applyFont="1" applyBorder="1" applyAlignment="1" applyProtection="1">
      <alignment vertical="center"/>
      <protection locked="0"/>
    </xf>
    <xf numFmtId="180" fontId="14" fillId="0" borderId="7" xfId="0" applyNumberFormat="1" applyFont="1" applyBorder="1" applyAlignment="1" applyProtection="1">
      <alignment vertical="center"/>
      <protection locked="0"/>
    </xf>
    <xf numFmtId="180" fontId="14" fillId="0" borderId="8" xfId="0" applyNumberFormat="1" applyFont="1" applyBorder="1" applyAlignment="1" applyProtection="1">
      <alignment vertical="center"/>
      <protection locked="0"/>
    </xf>
  </cellXfs>
  <cellStyles count="8">
    <cellStyle name="パーセント" xfId="2" builtinId="5"/>
    <cellStyle name="ハイパーリンク" xfId="7" builtinId="8"/>
    <cellStyle name="桁区切り" xfId="3" builtinId="6"/>
    <cellStyle name="標準" xfId="0" builtinId="0"/>
    <cellStyle name="標準 2" xfId="4" xr:uid="{00000000-0005-0000-0000-000003000000}"/>
    <cellStyle name="標準 2 2" xfId="6" xr:uid="{1457AD24-92B0-478D-A1AE-50403D170FBA}"/>
    <cellStyle name="標準 3" xfId="1" xr:uid="{00000000-0005-0000-0000-000004000000}"/>
    <cellStyle name="標準_04-①_【短期入所協力事業】申請書類（広報活動費）" xfId="5" xr:uid="{00000000-0005-0000-0000-000005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61</xdr:col>
      <xdr:colOff>38100</xdr:colOff>
      <xdr:row>80</xdr:row>
      <xdr:rowOff>184151</xdr:rowOff>
    </xdr:from>
    <xdr:to>
      <xdr:col>77</xdr:col>
      <xdr:colOff>123825</xdr:colOff>
      <xdr:row>85</xdr:row>
      <xdr:rowOff>165101</xdr:rowOff>
    </xdr:to>
    <xdr:sp macro="" textlink="">
      <xdr:nvSpPr>
        <xdr:cNvPr id="9" name="テキスト ボックス 8">
          <a:extLst>
            <a:ext uri="{FF2B5EF4-FFF2-40B4-BE49-F238E27FC236}">
              <a16:creationId xmlns:a16="http://schemas.microsoft.com/office/drawing/2014/main" id="{978F9B85-E95D-4C6F-AAD6-04417F68DB74}"/>
            </a:ext>
          </a:extLst>
        </xdr:cNvPr>
        <xdr:cNvSpPr txBox="1"/>
      </xdr:nvSpPr>
      <xdr:spPr>
        <a:xfrm>
          <a:off x="10591800" y="17891126"/>
          <a:ext cx="2981325" cy="933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２０９行目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36</xdr:col>
      <xdr:colOff>15080</xdr:colOff>
      <xdr:row>192</xdr:row>
      <xdr:rowOff>2381</xdr:rowOff>
    </xdr:from>
    <xdr:to>
      <xdr:col>57</xdr:col>
      <xdr:colOff>95249</xdr:colOff>
      <xdr:row>202</xdr:row>
      <xdr:rowOff>228600</xdr:rowOff>
    </xdr:to>
    <xdr:sp macro="" textlink="">
      <xdr:nvSpPr>
        <xdr:cNvPr id="11" name="テキスト ボックス 10">
          <a:extLst>
            <a:ext uri="{FF2B5EF4-FFF2-40B4-BE49-F238E27FC236}">
              <a16:creationId xmlns:a16="http://schemas.microsoft.com/office/drawing/2014/main" id="{BFF674C3-E66B-4EBB-BCFC-55CFE85C0D3D}"/>
            </a:ext>
          </a:extLst>
        </xdr:cNvPr>
        <xdr:cNvSpPr txBox="1"/>
      </xdr:nvSpPr>
      <xdr:spPr>
        <a:xfrm>
          <a:off x="6187280" y="32381031"/>
          <a:ext cx="3680619" cy="253126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baseline="0">
              <a:latin typeface="游ゴシック" panose="020B0400000000000000" pitchFamily="50" charset="-128"/>
              <a:ea typeface="游ゴシック" panose="020B0400000000000000" pitchFamily="50" charset="-128"/>
            </a:rPr>
            <a:t>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61</xdr:col>
      <xdr:colOff>76200</xdr:colOff>
      <xdr:row>30</xdr:row>
      <xdr:rowOff>14816</xdr:rowOff>
    </xdr:from>
    <xdr:to>
      <xdr:col>82</xdr:col>
      <xdr:colOff>85725</xdr:colOff>
      <xdr:row>40</xdr:row>
      <xdr:rowOff>116416</xdr:rowOff>
    </xdr:to>
    <xdr:sp macro="" textlink="">
      <xdr:nvSpPr>
        <xdr:cNvPr id="12" name="テキスト ボックス 11">
          <a:extLst>
            <a:ext uri="{FF2B5EF4-FFF2-40B4-BE49-F238E27FC236}">
              <a16:creationId xmlns:a16="http://schemas.microsoft.com/office/drawing/2014/main" id="{24FED294-2899-4975-AE59-20FB2A08473B}"/>
            </a:ext>
          </a:extLst>
        </xdr:cNvPr>
        <xdr:cNvSpPr txBox="1"/>
      </xdr:nvSpPr>
      <xdr:spPr>
        <a:xfrm>
          <a:off x="10629900" y="8177741"/>
          <a:ext cx="3810000" cy="2482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１９２行目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61</xdr:col>
      <xdr:colOff>85725</xdr:colOff>
      <xdr:row>4</xdr:row>
      <xdr:rowOff>123825</xdr:rowOff>
    </xdr:from>
    <xdr:to>
      <xdr:col>80</xdr:col>
      <xdr:colOff>139700</xdr:colOff>
      <xdr:row>15</xdr:row>
      <xdr:rowOff>0</xdr:rowOff>
    </xdr:to>
    <xdr:sp macro="" textlink="">
      <xdr:nvSpPr>
        <xdr:cNvPr id="13" name="テキスト ボックス 12">
          <a:extLst>
            <a:ext uri="{FF2B5EF4-FFF2-40B4-BE49-F238E27FC236}">
              <a16:creationId xmlns:a16="http://schemas.microsoft.com/office/drawing/2014/main" id="{B600ECF2-6E0C-4682-98CB-D727A133C501}"/>
            </a:ext>
          </a:extLst>
        </xdr:cNvPr>
        <xdr:cNvSpPr txBox="1"/>
      </xdr:nvSpPr>
      <xdr:spPr>
        <a:xfrm>
          <a:off x="10639425" y="1181100"/>
          <a:ext cx="3492500" cy="25812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43</xdr:col>
      <xdr:colOff>152400</xdr:colOff>
      <xdr:row>93</xdr:row>
      <xdr:rowOff>228600</xdr:rowOff>
    </xdr:from>
    <xdr:to>
      <xdr:col>62</xdr:col>
      <xdr:colOff>36818</xdr:colOff>
      <xdr:row>101</xdr:row>
      <xdr:rowOff>38100</xdr:rowOff>
    </xdr:to>
    <xdr:sp macro="" textlink="">
      <xdr:nvSpPr>
        <xdr:cNvPr id="2" name="テキスト ボックス 1">
          <a:extLst>
            <a:ext uri="{FF2B5EF4-FFF2-40B4-BE49-F238E27FC236}">
              <a16:creationId xmlns:a16="http://schemas.microsoft.com/office/drawing/2014/main" id="{7D5A3C68-D0E6-48BD-B415-AACC76FD4CB2}"/>
            </a:ext>
            <a:ext uri="{147F2762-F138-4A5C-976F-8EAC2B608ADB}">
              <a16:predDERef xmlns:a16="http://schemas.microsoft.com/office/drawing/2014/main" pred="{B600ECF2-6E0C-4682-98CB-D727A133C501}"/>
            </a:ext>
          </a:extLst>
        </xdr:cNvPr>
        <xdr:cNvSpPr txBox="1"/>
      </xdr:nvSpPr>
      <xdr:spPr>
        <a:xfrm>
          <a:off x="7991475" y="20412075"/>
          <a:ext cx="2780018" cy="1714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２１４行目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6350</xdr:colOff>
      <xdr:row>192</xdr:row>
      <xdr:rowOff>6350</xdr:rowOff>
    </xdr:from>
    <xdr:to>
      <xdr:col>57</xdr:col>
      <xdr:colOff>12700</xdr:colOff>
      <xdr:row>202</xdr:row>
      <xdr:rowOff>228600</xdr:rowOff>
    </xdr:to>
    <xdr:sp macro="" textlink="">
      <xdr:nvSpPr>
        <xdr:cNvPr id="23" name="テキスト ボックス 22">
          <a:extLst>
            <a:ext uri="{FF2B5EF4-FFF2-40B4-BE49-F238E27FC236}">
              <a16:creationId xmlns:a16="http://schemas.microsoft.com/office/drawing/2014/main" id="{1318C23A-0E6D-4276-93D4-F88BDBEE4EC3}"/>
            </a:ext>
          </a:extLst>
        </xdr:cNvPr>
        <xdr:cNvSpPr txBox="1"/>
      </xdr:nvSpPr>
      <xdr:spPr>
        <a:xfrm>
          <a:off x="6330950" y="32385000"/>
          <a:ext cx="3606800" cy="2514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baseline="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62</xdr:col>
      <xdr:colOff>38098</xdr:colOff>
      <xdr:row>0</xdr:row>
      <xdr:rowOff>121443</xdr:rowOff>
    </xdr:from>
    <xdr:to>
      <xdr:col>81</xdr:col>
      <xdr:colOff>178075</xdr:colOff>
      <xdr:row>11</xdr:row>
      <xdr:rowOff>92868</xdr:rowOff>
    </xdr:to>
    <xdr:sp macro="" textlink="">
      <xdr:nvSpPr>
        <xdr:cNvPr id="15" name="テキスト ボックス 14">
          <a:extLst>
            <a:ext uri="{FF2B5EF4-FFF2-40B4-BE49-F238E27FC236}">
              <a16:creationId xmlns:a16="http://schemas.microsoft.com/office/drawing/2014/main" id="{AECC44DA-F823-437B-802A-DEE854A213ED}"/>
            </a:ext>
          </a:extLst>
        </xdr:cNvPr>
        <xdr:cNvSpPr txBox="1"/>
      </xdr:nvSpPr>
      <xdr:spPr>
        <a:xfrm>
          <a:off x="10725148" y="121443"/>
          <a:ext cx="3578502" cy="2714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62</xdr:col>
      <xdr:colOff>38100</xdr:colOff>
      <xdr:row>30</xdr:row>
      <xdr:rowOff>0</xdr:rowOff>
    </xdr:from>
    <xdr:to>
      <xdr:col>80</xdr:col>
      <xdr:colOff>152400</xdr:colOff>
      <xdr:row>41</xdr:row>
      <xdr:rowOff>40960</xdr:rowOff>
    </xdr:to>
    <xdr:sp macro="" textlink="">
      <xdr:nvSpPr>
        <xdr:cNvPr id="16" name="テキスト ボックス 15">
          <a:extLst>
            <a:ext uri="{FF2B5EF4-FFF2-40B4-BE49-F238E27FC236}">
              <a16:creationId xmlns:a16="http://schemas.microsoft.com/office/drawing/2014/main" id="{5931534D-F32A-413B-9C13-89ECAA503FC0}"/>
            </a:ext>
          </a:extLst>
        </xdr:cNvPr>
        <xdr:cNvSpPr txBox="1"/>
      </xdr:nvSpPr>
      <xdr:spPr>
        <a:xfrm>
          <a:off x="10725150" y="8153400"/>
          <a:ext cx="3371850" cy="26603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１９２行目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62</xdr:col>
      <xdr:colOff>28575</xdr:colOff>
      <xdr:row>81</xdr:row>
      <xdr:rowOff>0</xdr:rowOff>
    </xdr:from>
    <xdr:to>
      <xdr:col>76</xdr:col>
      <xdr:colOff>123825</xdr:colOff>
      <xdr:row>85</xdr:row>
      <xdr:rowOff>136528</xdr:rowOff>
    </xdr:to>
    <xdr:sp macro="" textlink="">
      <xdr:nvSpPr>
        <xdr:cNvPr id="18" name="テキスト ボックス 17">
          <a:extLst>
            <a:ext uri="{FF2B5EF4-FFF2-40B4-BE49-F238E27FC236}">
              <a16:creationId xmlns:a16="http://schemas.microsoft.com/office/drawing/2014/main" id="{3ED5BF9D-B65B-4F71-9439-9C64DD93D703}"/>
            </a:ext>
          </a:extLst>
        </xdr:cNvPr>
        <xdr:cNvSpPr txBox="1"/>
      </xdr:nvSpPr>
      <xdr:spPr>
        <a:xfrm>
          <a:off x="10715625" y="17887950"/>
          <a:ext cx="2628900" cy="8985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２０９行目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43</xdr:col>
      <xdr:colOff>38100</xdr:colOff>
      <xdr:row>93</xdr:row>
      <xdr:rowOff>228600</xdr:rowOff>
    </xdr:from>
    <xdr:to>
      <xdr:col>62</xdr:col>
      <xdr:colOff>84443</xdr:colOff>
      <xdr:row>99</xdr:row>
      <xdr:rowOff>209550</xdr:rowOff>
    </xdr:to>
    <xdr:sp macro="" textlink="">
      <xdr:nvSpPr>
        <xdr:cNvPr id="2" name="テキスト ボックス 1">
          <a:extLst>
            <a:ext uri="{FF2B5EF4-FFF2-40B4-BE49-F238E27FC236}">
              <a16:creationId xmlns:a16="http://schemas.microsoft.com/office/drawing/2014/main" id="{05D45F57-B1CD-4EDB-9F0A-6CC4E65B8D40}"/>
            </a:ext>
            <a:ext uri="{147F2762-F138-4A5C-976F-8EAC2B608ADB}">
              <a16:predDERef xmlns:a16="http://schemas.microsoft.com/office/drawing/2014/main" pred="{3ED5BF9D-B65B-4F71-9439-9C64DD93D703}"/>
            </a:ext>
          </a:extLst>
        </xdr:cNvPr>
        <xdr:cNvSpPr txBox="1"/>
      </xdr:nvSpPr>
      <xdr:spPr>
        <a:xfrm>
          <a:off x="8010525" y="20402550"/>
          <a:ext cx="2760968" cy="1409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２１４行目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E776-71AD-40F0-8D53-2379FDF9F1CE}">
  <sheetPr>
    <tabColor rgb="FFFF0000"/>
    <pageSetUpPr fitToPage="1"/>
  </sheetPr>
  <dimension ref="A1:BL217"/>
  <sheetViews>
    <sheetView tabSelected="1" view="pageBreakPreview" zoomScaleSheetLayoutView="100" workbookViewId="0"/>
  </sheetViews>
  <sheetFormatPr defaultColWidth="9" defaultRowHeight="18.75"/>
  <cols>
    <col min="1" max="1" width="2.42578125" style="1" customWidth="1"/>
    <col min="2" max="2" width="3.140625" style="7" customWidth="1"/>
    <col min="3" max="58" width="2.42578125" style="1" customWidth="1"/>
    <col min="59" max="61" width="16.42578125" style="1" hidden="1" customWidth="1"/>
    <col min="62" max="100" width="2.42578125" style="1" customWidth="1"/>
    <col min="101" max="101" width="9" style="1" customWidth="1"/>
    <col min="102" max="16384" width="9" style="1"/>
  </cols>
  <sheetData>
    <row r="1" spans="2:61" ht="27" customHeight="1">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row>
    <row r="2" spans="2:61">
      <c r="B2" s="2"/>
      <c r="C2" s="3"/>
      <c r="D2" s="3"/>
      <c r="E2" s="3"/>
      <c r="F2" s="3"/>
      <c r="G2" s="3"/>
      <c r="H2" s="3"/>
      <c r="I2" s="3"/>
      <c r="J2" s="3"/>
      <c r="K2" s="3"/>
      <c r="L2" s="3"/>
      <c r="M2" s="3"/>
      <c r="N2" s="3"/>
      <c r="O2" s="3"/>
      <c r="P2" s="3"/>
      <c r="Q2" s="3"/>
      <c r="R2" s="3"/>
      <c r="S2" s="3"/>
      <c r="T2" s="3"/>
      <c r="U2" s="3"/>
      <c r="V2" s="3"/>
      <c r="W2" s="3"/>
      <c r="X2" s="3"/>
      <c r="Y2" s="3"/>
      <c r="Z2" s="3"/>
      <c r="AA2" s="142" t="s">
        <v>1</v>
      </c>
      <c r="AB2" s="142"/>
      <c r="AC2" s="142"/>
      <c r="AD2" s="142"/>
      <c r="AE2" s="142"/>
      <c r="AF2" s="142"/>
      <c r="AG2" s="358">
        <v>1008918</v>
      </c>
      <c r="AH2" s="358"/>
      <c r="AI2" s="358"/>
      <c r="AJ2" s="358"/>
      <c r="AK2" s="358"/>
      <c r="AL2" s="358"/>
      <c r="AM2" s="358"/>
      <c r="AN2" s="358"/>
      <c r="AO2" s="358"/>
      <c r="AP2" s="358"/>
      <c r="AQ2" s="358"/>
      <c r="AR2" s="358"/>
      <c r="AS2" s="358"/>
      <c r="AT2" s="358"/>
      <c r="AU2" s="358"/>
      <c r="AV2" s="358"/>
      <c r="AW2" s="358"/>
      <c r="AX2" s="358"/>
      <c r="AY2" s="3"/>
      <c r="AZ2" s="3"/>
      <c r="BA2" s="3"/>
      <c r="BB2" s="3"/>
      <c r="BC2" s="3"/>
      <c r="BD2" s="3"/>
      <c r="BE2" s="3"/>
      <c r="BF2" s="3"/>
    </row>
    <row r="3" spans="2:61">
      <c r="B3" s="118" t="s">
        <v>2</v>
      </c>
      <c r="C3" s="119"/>
      <c r="D3" s="119"/>
      <c r="E3" s="120"/>
      <c r="F3" s="323"/>
      <c r="G3" s="324"/>
      <c r="H3" s="324"/>
      <c r="I3" s="324"/>
      <c r="J3" s="324"/>
      <c r="K3" s="324"/>
      <c r="L3" s="324"/>
      <c r="M3" s="324"/>
      <c r="N3" s="324"/>
      <c r="O3" s="324"/>
      <c r="P3" s="324"/>
      <c r="Q3" s="324"/>
      <c r="R3" s="324"/>
      <c r="S3" s="324"/>
      <c r="T3" s="324"/>
      <c r="U3" s="324"/>
      <c r="V3" s="324"/>
      <c r="W3" s="324"/>
      <c r="X3" s="325"/>
      <c r="Y3" s="3"/>
      <c r="Z3" s="3"/>
      <c r="AA3" s="142" t="s">
        <v>3</v>
      </c>
      <c r="AB3" s="142"/>
      <c r="AC3" s="142"/>
      <c r="AD3" s="142"/>
      <c r="AE3" s="142" t="s">
        <v>4</v>
      </c>
      <c r="AF3" s="142"/>
      <c r="AG3" s="226" t="s">
        <v>5</v>
      </c>
      <c r="AH3" s="226"/>
      <c r="AI3" s="226"/>
      <c r="AJ3" s="226"/>
      <c r="AK3" s="226"/>
      <c r="AL3" s="226"/>
      <c r="AM3" s="226"/>
      <c r="AN3" s="226"/>
      <c r="AO3" s="226"/>
      <c r="AP3" s="226"/>
      <c r="AQ3" s="226"/>
      <c r="AR3" s="226"/>
      <c r="AS3" s="226"/>
      <c r="AT3" s="226"/>
      <c r="AU3" s="226"/>
      <c r="AV3" s="226"/>
      <c r="AW3" s="226"/>
      <c r="AX3" s="226"/>
      <c r="AY3" s="3"/>
      <c r="AZ3" s="3"/>
      <c r="BA3" s="3"/>
      <c r="BB3" s="3"/>
      <c r="BC3" s="3"/>
      <c r="BD3" s="3"/>
      <c r="BE3" s="3"/>
      <c r="BF3" s="3"/>
    </row>
    <row r="4" spans="2:61">
      <c r="B4" s="118" t="s">
        <v>6</v>
      </c>
      <c r="C4" s="119"/>
      <c r="D4" s="119"/>
      <c r="E4" s="120"/>
      <c r="F4" s="359">
        <v>46053</v>
      </c>
      <c r="G4" s="360"/>
      <c r="H4" s="360"/>
      <c r="I4" s="360"/>
      <c r="J4" s="360"/>
      <c r="K4" s="360"/>
      <c r="L4" s="360"/>
      <c r="M4" s="360"/>
      <c r="N4" s="360"/>
      <c r="O4" s="360"/>
      <c r="P4" s="360"/>
      <c r="Q4" s="360"/>
      <c r="R4" s="360"/>
      <c r="S4" s="360"/>
      <c r="T4" s="360"/>
      <c r="U4" s="360"/>
      <c r="V4" s="360"/>
      <c r="W4" s="360"/>
      <c r="X4" s="361"/>
      <c r="Y4" s="3"/>
      <c r="Z4" s="3"/>
      <c r="AA4" s="142"/>
      <c r="AB4" s="142"/>
      <c r="AC4" s="142"/>
      <c r="AD4" s="142"/>
      <c r="AE4" s="142" t="s">
        <v>7</v>
      </c>
      <c r="AF4" s="142"/>
      <c r="AG4" s="226" t="s">
        <v>8</v>
      </c>
      <c r="AH4" s="226"/>
      <c r="AI4" s="226"/>
      <c r="AJ4" s="226"/>
      <c r="AK4" s="226"/>
      <c r="AL4" s="226"/>
      <c r="AM4" s="226"/>
      <c r="AN4" s="226"/>
      <c r="AO4" s="226"/>
      <c r="AP4" s="226"/>
      <c r="AQ4" s="226"/>
      <c r="AR4" s="226"/>
      <c r="AS4" s="226"/>
      <c r="AT4" s="226"/>
      <c r="AU4" s="226"/>
      <c r="AV4" s="226"/>
      <c r="AW4" s="226"/>
      <c r="AX4" s="226"/>
      <c r="AY4" s="3"/>
      <c r="AZ4" s="3"/>
      <c r="BA4" s="3"/>
      <c r="BB4" s="3"/>
      <c r="BC4" s="3"/>
      <c r="BD4" s="3"/>
      <c r="BE4" s="3"/>
      <c r="BF4" s="3"/>
    </row>
    <row r="5" spans="2:61">
      <c r="B5" s="118" t="s">
        <v>4</v>
      </c>
      <c r="C5" s="119"/>
      <c r="D5" s="119"/>
      <c r="E5" s="120"/>
      <c r="F5" s="323" t="s">
        <v>5</v>
      </c>
      <c r="G5" s="324"/>
      <c r="H5" s="324"/>
      <c r="I5" s="324"/>
      <c r="J5" s="324"/>
      <c r="K5" s="324"/>
      <c r="L5" s="324"/>
      <c r="M5" s="324"/>
      <c r="N5" s="324"/>
      <c r="O5" s="324"/>
      <c r="P5" s="324"/>
      <c r="Q5" s="324"/>
      <c r="R5" s="324"/>
      <c r="S5" s="324"/>
      <c r="T5" s="324"/>
      <c r="U5" s="324"/>
      <c r="V5" s="324"/>
      <c r="W5" s="324"/>
      <c r="X5" s="325"/>
      <c r="Y5" s="3"/>
      <c r="Z5" s="3"/>
      <c r="AA5" s="142" t="s">
        <v>9</v>
      </c>
      <c r="AB5" s="142"/>
      <c r="AC5" s="142"/>
      <c r="AD5" s="142"/>
      <c r="AE5" s="142" t="s">
        <v>10</v>
      </c>
      <c r="AF5" s="142"/>
      <c r="AG5" s="226" t="s">
        <v>11</v>
      </c>
      <c r="AH5" s="226"/>
      <c r="AI5" s="226"/>
      <c r="AJ5" s="226"/>
      <c r="AK5" s="226"/>
      <c r="AL5" s="226"/>
      <c r="AM5" s="226"/>
      <c r="AN5" s="226"/>
      <c r="AO5" s="226"/>
      <c r="AP5" s="226"/>
      <c r="AQ5" s="226"/>
      <c r="AR5" s="226"/>
      <c r="AS5" s="226"/>
      <c r="AT5" s="226"/>
      <c r="AU5" s="226"/>
      <c r="AV5" s="226"/>
      <c r="AW5" s="226"/>
      <c r="AX5" s="226"/>
      <c r="AY5" s="3"/>
      <c r="AZ5" s="3"/>
      <c r="BA5" s="3"/>
      <c r="BB5" s="3"/>
      <c r="BC5" s="3"/>
      <c r="BD5" s="3"/>
      <c r="BE5" s="3"/>
      <c r="BF5" s="3"/>
    </row>
    <row r="6" spans="2:61">
      <c r="B6" s="362" t="s">
        <v>12</v>
      </c>
      <c r="C6" s="363"/>
      <c r="D6" s="363"/>
      <c r="E6" s="364"/>
      <c r="F6" s="323" t="s">
        <v>13</v>
      </c>
      <c r="G6" s="324"/>
      <c r="H6" s="324"/>
      <c r="I6" s="324"/>
      <c r="J6" s="324"/>
      <c r="K6" s="324"/>
      <c r="L6" s="324"/>
      <c r="M6" s="324"/>
      <c r="N6" s="324"/>
      <c r="O6" s="324"/>
      <c r="P6" s="324"/>
      <c r="Q6" s="324"/>
      <c r="R6" s="324"/>
      <c r="S6" s="324"/>
      <c r="T6" s="324"/>
      <c r="U6" s="324"/>
      <c r="V6" s="324"/>
      <c r="W6" s="324"/>
      <c r="X6" s="325"/>
      <c r="Y6" s="3"/>
      <c r="Z6" s="3"/>
      <c r="AA6" s="142"/>
      <c r="AB6" s="142"/>
      <c r="AC6" s="142"/>
      <c r="AD6" s="142"/>
      <c r="AE6" s="142" t="s">
        <v>7</v>
      </c>
      <c r="AF6" s="142"/>
      <c r="AG6" s="226" t="s">
        <v>14</v>
      </c>
      <c r="AH6" s="226"/>
      <c r="AI6" s="226"/>
      <c r="AJ6" s="226"/>
      <c r="AK6" s="226"/>
      <c r="AL6" s="226"/>
      <c r="AM6" s="226"/>
      <c r="AN6" s="226"/>
      <c r="AO6" s="226"/>
      <c r="AP6" s="226"/>
      <c r="AQ6" s="226"/>
      <c r="AR6" s="226"/>
      <c r="AS6" s="226"/>
      <c r="AT6" s="226"/>
      <c r="AU6" s="226"/>
      <c r="AV6" s="226"/>
      <c r="AW6" s="226"/>
      <c r="AX6" s="226"/>
      <c r="AY6" s="3"/>
      <c r="AZ6" s="3"/>
      <c r="BA6" s="3"/>
      <c r="BB6" s="3"/>
      <c r="BC6" s="3"/>
      <c r="BD6" s="3"/>
      <c r="BE6" s="3"/>
      <c r="BF6" s="3"/>
    </row>
    <row r="7" spans="2:61">
      <c r="B7" s="142" t="s">
        <v>15</v>
      </c>
      <c r="C7" s="142"/>
      <c r="D7" s="142"/>
      <c r="E7" s="142"/>
      <c r="F7" s="226" t="s">
        <v>16</v>
      </c>
      <c r="G7" s="226"/>
      <c r="H7" s="226"/>
      <c r="I7" s="226"/>
      <c r="J7" s="226"/>
      <c r="K7" s="226"/>
      <c r="L7" s="226"/>
      <c r="M7" s="226"/>
      <c r="N7" s="226"/>
      <c r="O7" s="226"/>
      <c r="P7" s="226"/>
      <c r="Q7" s="226"/>
      <c r="R7" s="226"/>
      <c r="S7" s="226"/>
      <c r="T7" s="226"/>
      <c r="U7" s="226"/>
      <c r="V7" s="226"/>
      <c r="W7" s="226"/>
      <c r="X7" s="226"/>
      <c r="Y7" s="3"/>
      <c r="Z7" s="3"/>
      <c r="AA7" s="142" t="s">
        <v>17</v>
      </c>
      <c r="AB7" s="142"/>
      <c r="AC7" s="142"/>
      <c r="AD7" s="142"/>
      <c r="AE7" s="142"/>
      <c r="AF7" s="142"/>
      <c r="AG7" s="323" t="s">
        <v>18</v>
      </c>
      <c r="AH7" s="324"/>
      <c r="AI7" s="324"/>
      <c r="AJ7" s="324"/>
      <c r="AK7" s="324"/>
      <c r="AL7" s="324"/>
      <c r="AM7" s="325"/>
      <c r="AN7" s="326" t="s">
        <v>19</v>
      </c>
      <c r="AO7" s="327"/>
      <c r="AP7" s="327"/>
      <c r="AQ7" s="327"/>
      <c r="AR7" s="328"/>
      <c r="AS7" s="329" t="s">
        <v>20</v>
      </c>
      <c r="AT7" s="330"/>
      <c r="AU7" s="330"/>
      <c r="AV7" s="330"/>
      <c r="AW7" s="330"/>
      <c r="AX7" s="330"/>
      <c r="AY7" s="3"/>
      <c r="AZ7" s="3"/>
      <c r="BA7" s="3"/>
      <c r="BB7" s="3"/>
      <c r="BC7" s="3"/>
      <c r="BD7" s="3"/>
      <c r="BE7" s="3"/>
      <c r="BF7" s="3"/>
    </row>
    <row r="8" spans="2:61">
      <c r="B8" s="142" t="s">
        <v>21</v>
      </c>
      <c r="C8" s="142"/>
      <c r="D8" s="142"/>
      <c r="E8" s="142"/>
      <c r="F8" s="331">
        <v>36617</v>
      </c>
      <c r="G8" s="331"/>
      <c r="H8" s="331"/>
      <c r="I8" s="331"/>
      <c r="J8" s="331"/>
      <c r="K8" s="331"/>
      <c r="L8" s="331"/>
      <c r="M8" s="331"/>
      <c r="N8" s="331"/>
      <c r="O8" s="331"/>
      <c r="P8" s="331"/>
      <c r="Q8" s="331"/>
      <c r="R8" s="331"/>
      <c r="S8" s="331"/>
      <c r="T8" s="331"/>
      <c r="U8" s="331"/>
      <c r="V8" s="331"/>
      <c r="W8" s="331"/>
      <c r="X8" s="331"/>
      <c r="Y8" s="3"/>
      <c r="Z8" s="3"/>
      <c r="AA8" s="142" t="s">
        <v>22</v>
      </c>
      <c r="AB8" s="142"/>
      <c r="AC8" s="142"/>
      <c r="AD8" s="142"/>
      <c r="AE8" s="142"/>
      <c r="AF8" s="142"/>
      <c r="AG8" s="323" t="s">
        <v>23</v>
      </c>
      <c r="AH8" s="324"/>
      <c r="AI8" s="324"/>
      <c r="AJ8" s="324"/>
      <c r="AK8" s="324"/>
      <c r="AL8" s="324"/>
      <c r="AM8" s="325"/>
      <c r="AN8" s="326" t="s">
        <v>24</v>
      </c>
      <c r="AO8" s="327"/>
      <c r="AP8" s="327"/>
      <c r="AQ8" s="327"/>
      <c r="AR8" s="328"/>
      <c r="AS8" s="329" t="s">
        <v>25</v>
      </c>
      <c r="AT8" s="330"/>
      <c r="AU8" s="330"/>
      <c r="AV8" s="330"/>
      <c r="AW8" s="330"/>
      <c r="AX8" s="330"/>
      <c r="AY8" s="3"/>
      <c r="AZ8" s="3"/>
      <c r="BA8" s="3"/>
      <c r="BB8" s="3"/>
      <c r="BC8" s="3"/>
      <c r="BD8" s="3"/>
      <c r="BE8" s="3"/>
      <c r="BF8" s="3"/>
    </row>
    <row r="9" spans="2:61">
      <c r="B9" s="2"/>
      <c r="C9" s="3"/>
      <c r="D9" s="3"/>
      <c r="E9" s="3"/>
      <c r="F9" s="3"/>
      <c r="G9" s="3"/>
      <c r="H9" s="3"/>
      <c r="I9" s="3"/>
      <c r="J9" s="3"/>
      <c r="K9" s="3"/>
      <c r="L9" s="3"/>
      <c r="M9" s="3"/>
      <c r="N9" s="3"/>
      <c r="O9" s="3"/>
      <c r="P9" s="3"/>
      <c r="Q9" s="3"/>
      <c r="R9" s="3"/>
      <c r="S9" s="3"/>
      <c r="T9" s="3"/>
      <c r="U9" s="3"/>
      <c r="V9" s="3"/>
      <c r="W9" s="3"/>
      <c r="X9" s="3"/>
      <c r="Y9" s="3"/>
      <c r="Z9" s="3"/>
      <c r="AA9" s="142" t="s">
        <v>26</v>
      </c>
      <c r="AB9" s="142"/>
      <c r="AC9" s="142"/>
      <c r="AD9" s="142"/>
      <c r="AE9" s="142"/>
      <c r="AF9" s="142"/>
      <c r="AG9" s="323" t="s">
        <v>27</v>
      </c>
      <c r="AH9" s="324"/>
      <c r="AI9" s="324"/>
      <c r="AJ9" s="324"/>
      <c r="AK9" s="324"/>
      <c r="AL9" s="324"/>
      <c r="AM9" s="324"/>
      <c r="AN9" s="324"/>
      <c r="AO9" s="324"/>
      <c r="AP9" s="324"/>
      <c r="AQ9" s="324"/>
      <c r="AR9" s="324"/>
      <c r="AS9" s="324"/>
      <c r="AT9" s="324"/>
      <c r="AU9" s="324"/>
      <c r="AV9" s="324"/>
      <c r="AW9" s="324"/>
      <c r="AX9" s="325"/>
      <c r="AY9" s="3"/>
      <c r="AZ9" s="3"/>
      <c r="BA9" s="3"/>
      <c r="BB9" s="3"/>
      <c r="BC9" s="3"/>
      <c r="BD9" s="3"/>
      <c r="BE9" s="3"/>
      <c r="BF9" s="3"/>
    </row>
    <row r="10" spans="2:61" ht="19.5" thickBot="1">
      <c r="B10" s="2"/>
      <c r="C10" s="3"/>
      <c r="D10" s="3"/>
      <c r="E10" s="3"/>
      <c r="F10" s="3"/>
      <c r="G10" s="3"/>
      <c r="H10" s="3"/>
      <c r="I10" s="3"/>
      <c r="J10" s="3"/>
      <c r="K10" s="3"/>
      <c r="L10" s="3"/>
      <c r="M10" s="3"/>
      <c r="N10" s="3"/>
      <c r="O10" s="3"/>
      <c r="P10" s="3"/>
      <c r="Q10" s="3"/>
      <c r="R10" s="3"/>
      <c r="S10" s="3"/>
      <c r="T10" s="3"/>
      <c r="U10" s="3"/>
      <c r="V10" s="3"/>
      <c r="W10" s="3"/>
      <c r="X10" s="3"/>
      <c r="Y10" s="3"/>
      <c r="Z10" s="3"/>
      <c r="AA10" s="142" t="s">
        <v>28</v>
      </c>
      <c r="AB10" s="142"/>
      <c r="AC10" s="142"/>
      <c r="AD10" s="142"/>
      <c r="AE10" s="142"/>
      <c r="AF10" s="142"/>
      <c r="AG10" s="323">
        <v>123456</v>
      </c>
      <c r="AH10" s="324"/>
      <c r="AI10" s="324"/>
      <c r="AJ10" s="324"/>
      <c r="AK10" s="324"/>
      <c r="AL10" s="324"/>
      <c r="AM10" s="324"/>
      <c r="AN10" s="324"/>
      <c r="AO10" s="324"/>
      <c r="AP10" s="324"/>
      <c r="AQ10" s="324"/>
      <c r="AR10" s="324"/>
      <c r="AS10" s="324"/>
      <c r="AT10" s="324"/>
      <c r="AU10" s="324"/>
      <c r="AV10" s="324"/>
      <c r="AW10" s="324"/>
      <c r="AX10" s="325"/>
      <c r="AY10" s="3"/>
      <c r="AZ10" s="3"/>
      <c r="BA10" s="3"/>
      <c r="BB10" s="3"/>
      <c r="BC10" s="3"/>
      <c r="BD10" s="3"/>
      <c r="BE10" s="3"/>
      <c r="BF10" s="3"/>
    </row>
    <row r="11" spans="2:61" ht="19.5" thickBot="1">
      <c r="B11" s="319" t="s">
        <v>29</v>
      </c>
      <c r="C11" s="320"/>
      <c r="D11" s="320"/>
      <c r="E11" s="320"/>
      <c r="F11" s="320"/>
      <c r="G11" s="320"/>
      <c r="H11" s="320"/>
      <c r="I11" s="320"/>
      <c r="J11" s="320"/>
      <c r="K11" s="320"/>
      <c r="L11" s="320"/>
      <c r="M11" s="320"/>
      <c r="N11" s="320"/>
      <c r="O11" s="320"/>
      <c r="P11" s="320"/>
      <c r="Q11" s="320"/>
      <c r="R11" s="320"/>
      <c r="S11" s="320"/>
      <c r="T11" s="365" t="s">
        <v>30</v>
      </c>
      <c r="U11" s="365"/>
      <c r="V11" s="365"/>
      <c r="W11" s="365"/>
      <c r="X11" s="366"/>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1" ht="19.5" thickBot="1">
      <c r="B12" s="319" t="s">
        <v>31</v>
      </c>
      <c r="C12" s="320"/>
      <c r="D12" s="320"/>
      <c r="E12" s="320"/>
      <c r="F12" s="320"/>
      <c r="G12" s="320"/>
      <c r="H12" s="320"/>
      <c r="I12" s="320"/>
      <c r="J12" s="320"/>
      <c r="K12" s="320"/>
      <c r="L12" s="320"/>
      <c r="M12" s="320"/>
      <c r="N12" s="320"/>
      <c r="O12" s="320"/>
      <c r="P12" s="320"/>
      <c r="Q12" s="320"/>
      <c r="R12" s="320"/>
      <c r="S12" s="320"/>
      <c r="T12" s="321">
        <f>BI17</f>
        <v>5000000</v>
      </c>
      <c r="U12" s="321"/>
      <c r="V12" s="321"/>
      <c r="W12" s="321"/>
      <c r="X12" s="322"/>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1" t="s">
        <v>32</v>
      </c>
    </row>
    <row r="13" spans="2:61" ht="20.25" thickBot="1">
      <c r="B13" s="339" t="s">
        <v>33</v>
      </c>
      <c r="C13" s="340"/>
      <c r="D13" s="340"/>
      <c r="E13" s="340"/>
      <c r="F13" s="340"/>
      <c r="G13" s="340"/>
      <c r="H13" s="340"/>
      <c r="I13" s="340"/>
      <c r="J13" s="340"/>
      <c r="K13" s="340"/>
      <c r="L13" s="340"/>
      <c r="M13" s="340"/>
      <c r="N13" s="340"/>
      <c r="O13" s="341"/>
      <c r="P13" s="345" t="s">
        <v>34</v>
      </c>
      <c r="Q13" s="346"/>
      <c r="R13" s="346"/>
      <c r="S13" s="346"/>
      <c r="T13" s="347">
        <v>15</v>
      </c>
      <c r="U13" s="348"/>
      <c r="V13" s="348"/>
      <c r="W13" s="349"/>
      <c r="X13" s="4" t="s">
        <v>35</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1" t="s">
        <v>30</v>
      </c>
    </row>
    <row r="14" spans="2:61" ht="20.25" thickBot="1">
      <c r="B14" s="342"/>
      <c r="C14" s="343"/>
      <c r="D14" s="343"/>
      <c r="E14" s="343"/>
      <c r="F14" s="343"/>
      <c r="G14" s="343"/>
      <c r="H14" s="343"/>
      <c r="I14" s="343"/>
      <c r="J14" s="343"/>
      <c r="K14" s="343"/>
      <c r="L14" s="343"/>
      <c r="M14" s="343"/>
      <c r="N14" s="343"/>
      <c r="O14" s="344"/>
      <c r="P14" s="350" t="s">
        <v>36</v>
      </c>
      <c r="Q14" s="351"/>
      <c r="R14" s="351"/>
      <c r="S14" s="351"/>
      <c r="T14" s="352">
        <v>13</v>
      </c>
      <c r="U14" s="353"/>
      <c r="V14" s="353"/>
      <c r="W14" s="354"/>
      <c r="X14" s="5" t="s">
        <v>35</v>
      </c>
      <c r="Y14" s="355" t="s">
        <v>37</v>
      </c>
      <c r="Z14" s="356"/>
      <c r="AA14" s="356"/>
      <c r="AB14" s="356"/>
      <c r="AC14" s="356"/>
      <c r="AD14" s="356"/>
      <c r="AE14" s="356"/>
      <c r="AF14" s="356"/>
      <c r="AG14" s="356"/>
      <c r="AH14" s="356"/>
      <c r="AI14" s="332">
        <v>2</v>
      </c>
      <c r="AJ14" s="333"/>
      <c r="AK14" s="6" t="s">
        <v>35</v>
      </c>
      <c r="BG14" s="99">
        <v>44651</v>
      </c>
      <c r="BH14" s="99">
        <v>45748</v>
      </c>
      <c r="BI14" s="100"/>
    </row>
    <row r="15" spans="2:61" ht="20.25" thickBot="1">
      <c r="B15" s="122" t="s">
        <v>38</v>
      </c>
      <c r="C15" s="123"/>
      <c r="D15" s="123"/>
      <c r="E15" s="123"/>
      <c r="F15" s="123"/>
      <c r="G15" s="123"/>
      <c r="H15" s="123"/>
      <c r="I15" s="123"/>
      <c r="J15" s="123"/>
      <c r="K15" s="123"/>
      <c r="L15" s="123"/>
      <c r="M15" s="123"/>
      <c r="N15" s="123"/>
      <c r="O15" s="123"/>
      <c r="P15" s="123"/>
      <c r="Q15" s="123"/>
      <c r="R15" s="123"/>
      <c r="S15" s="123"/>
      <c r="T15" s="332">
        <v>2</v>
      </c>
      <c r="U15" s="334"/>
      <c r="V15" s="334"/>
      <c r="W15" s="333"/>
      <c r="X15" s="6" t="s">
        <v>35</v>
      </c>
      <c r="Y15" s="122" t="s">
        <v>39</v>
      </c>
      <c r="Z15" s="123"/>
      <c r="AA15" s="123"/>
      <c r="AB15" s="123"/>
      <c r="AC15" s="123"/>
      <c r="AD15" s="123"/>
      <c r="AE15" s="123"/>
      <c r="AF15" s="123"/>
      <c r="AG15" s="123"/>
      <c r="AH15" s="123"/>
      <c r="AI15" s="335">
        <f>AI14+T15</f>
        <v>4</v>
      </c>
      <c r="AJ15" s="336"/>
      <c r="AK15" s="6" t="s">
        <v>35</v>
      </c>
      <c r="AL15" s="337" t="s">
        <v>40</v>
      </c>
      <c r="AM15" s="338"/>
      <c r="AN15" s="338"/>
      <c r="AO15" s="338"/>
      <c r="AP15" s="338"/>
      <c r="AQ15" s="338"/>
      <c r="AR15" s="338"/>
      <c r="AS15" s="338"/>
      <c r="AT15" s="338"/>
      <c r="AU15" s="309">
        <f>AI15/(T14+T15)</f>
        <v>0.26666666666666666</v>
      </c>
      <c r="AV15" s="309"/>
      <c r="AW15" s="310"/>
      <c r="AX15" s="311" t="s">
        <v>41</v>
      </c>
      <c r="AY15" s="312"/>
      <c r="AZ15" s="312"/>
      <c r="BA15" s="312"/>
      <c r="BB15" s="312"/>
      <c r="BC15" s="313" t="str">
        <f>IF(AU15&gt;=8%,"100％","50％")</f>
        <v>100％</v>
      </c>
      <c r="BD15" s="313"/>
      <c r="BE15" s="313"/>
      <c r="BF15" s="314"/>
      <c r="BG15" s="99">
        <v>44652</v>
      </c>
      <c r="BH15" s="99">
        <v>45383</v>
      </c>
      <c r="BI15" s="100"/>
    </row>
    <row r="16" spans="2:61">
      <c r="B16" s="315" t="s">
        <v>42</v>
      </c>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G16" s="99">
        <v>45017</v>
      </c>
      <c r="BH16" s="99">
        <v>45747</v>
      </c>
      <c r="BI16" s="99">
        <f>MAX(K19:V28)</f>
        <v>45047</v>
      </c>
    </row>
    <row r="17" spans="1:61" ht="19.5">
      <c r="S17" s="8"/>
      <c r="AD17" s="9"/>
      <c r="AE17" s="9"/>
      <c r="AF17" s="10"/>
      <c r="AG17" s="11"/>
      <c r="AH17" s="8"/>
      <c r="AI17" s="8"/>
      <c r="AJ17" s="8"/>
      <c r="AK17" s="8"/>
      <c r="AL17" s="8"/>
      <c r="AM17" s="8"/>
      <c r="AN17" s="8"/>
      <c r="AO17" s="8"/>
      <c r="AP17" s="8"/>
      <c r="AQ17" s="8"/>
      <c r="AR17" s="8"/>
      <c r="AS17" s="9"/>
      <c r="AT17" s="9"/>
      <c r="AU17" s="10"/>
      <c r="BG17" s="1">
        <f>_xlfn.IFS(F8&gt;=BG16,10000000,F8&gt;=BG15,7500000,F8&lt;=BG14,5000000)</f>
        <v>5000000</v>
      </c>
      <c r="BH17" s="1">
        <f>_xlfn.IFS(BI16&gt;=BH14,10000000,AND(BI16&gt;=BH15,BI16&lt;=BH16),7500000,BI16&lt;BH15,5000000)</f>
        <v>5000000</v>
      </c>
      <c r="BI17" s="1">
        <f>MAX(BG17:BH17)</f>
        <v>5000000</v>
      </c>
    </row>
    <row r="18" spans="1:61" ht="31.5" customHeight="1">
      <c r="B18" s="318" t="s">
        <v>43</v>
      </c>
      <c r="C18" s="318"/>
      <c r="D18" s="318"/>
      <c r="E18" s="318"/>
      <c r="F18" s="318"/>
      <c r="G18" s="318"/>
      <c r="H18" s="318"/>
      <c r="I18" s="318"/>
      <c r="J18" s="318"/>
      <c r="K18" s="121" t="s">
        <v>44</v>
      </c>
      <c r="L18" s="121"/>
      <c r="M18" s="121"/>
      <c r="N18" s="121"/>
      <c r="O18" s="121"/>
      <c r="P18" s="121"/>
      <c r="Q18" s="121"/>
      <c r="R18" s="121"/>
      <c r="S18" s="121"/>
      <c r="T18" s="121"/>
      <c r="U18" s="121"/>
      <c r="V18" s="121"/>
      <c r="W18" s="13"/>
      <c r="X18" s="13"/>
    </row>
    <row r="19" spans="1:61" ht="24" customHeight="1">
      <c r="B19" s="307" t="s">
        <v>45</v>
      </c>
      <c r="C19" s="307"/>
      <c r="D19" s="307"/>
      <c r="E19" s="307"/>
      <c r="F19" s="307"/>
      <c r="G19" s="307"/>
      <c r="H19" s="307"/>
      <c r="I19" s="307"/>
      <c r="J19" s="307"/>
      <c r="K19" s="308">
        <v>45047</v>
      </c>
      <c r="L19" s="308"/>
      <c r="M19" s="308"/>
      <c r="N19" s="308"/>
      <c r="O19" s="308"/>
      <c r="P19" s="308"/>
      <c r="Q19" s="308"/>
      <c r="R19" s="308"/>
      <c r="S19" s="308"/>
      <c r="T19" s="308"/>
      <c r="U19" s="308"/>
      <c r="V19" s="308"/>
      <c r="W19" s="13"/>
      <c r="X19" s="13"/>
    </row>
    <row r="20" spans="1:61" ht="24" customHeight="1">
      <c r="B20" s="307" t="s">
        <v>46</v>
      </c>
      <c r="C20" s="307"/>
      <c r="D20" s="307"/>
      <c r="E20" s="307"/>
      <c r="F20" s="307"/>
      <c r="G20" s="307"/>
      <c r="H20" s="307"/>
      <c r="I20" s="307"/>
      <c r="J20" s="307"/>
      <c r="K20" s="308"/>
      <c r="L20" s="308"/>
      <c r="M20" s="308"/>
      <c r="N20" s="308"/>
      <c r="O20" s="308"/>
      <c r="P20" s="308"/>
      <c r="Q20" s="308"/>
      <c r="R20" s="308"/>
      <c r="S20" s="308"/>
      <c r="T20" s="308"/>
      <c r="U20" s="308"/>
      <c r="V20" s="308"/>
      <c r="W20" s="13"/>
      <c r="X20" s="13"/>
    </row>
    <row r="21" spans="1:61" ht="24" customHeight="1">
      <c r="B21" s="307" t="s">
        <v>47</v>
      </c>
      <c r="C21" s="307"/>
      <c r="D21" s="307"/>
      <c r="E21" s="307"/>
      <c r="F21" s="307"/>
      <c r="G21" s="307"/>
      <c r="H21" s="307"/>
      <c r="I21" s="307"/>
      <c r="J21" s="307"/>
      <c r="K21" s="308"/>
      <c r="L21" s="308"/>
      <c r="M21" s="308"/>
      <c r="N21" s="308"/>
      <c r="O21" s="308"/>
      <c r="P21" s="308"/>
      <c r="Q21" s="308"/>
      <c r="R21" s="308"/>
      <c r="S21" s="308"/>
      <c r="T21" s="308"/>
      <c r="U21" s="308"/>
      <c r="V21" s="308"/>
      <c r="W21" s="13"/>
      <c r="X21" s="13"/>
    </row>
    <row r="22" spans="1:61" ht="24" customHeight="1">
      <c r="B22" s="307" t="s">
        <v>48</v>
      </c>
      <c r="C22" s="307"/>
      <c r="D22" s="307"/>
      <c r="E22" s="307"/>
      <c r="F22" s="307"/>
      <c r="G22" s="307"/>
      <c r="H22" s="307"/>
      <c r="I22" s="307"/>
      <c r="J22" s="307"/>
      <c r="K22" s="308"/>
      <c r="L22" s="308"/>
      <c r="M22" s="308"/>
      <c r="N22" s="308"/>
      <c r="O22" s="308"/>
      <c r="P22" s="308"/>
      <c r="Q22" s="308"/>
      <c r="R22" s="308"/>
      <c r="S22" s="308"/>
      <c r="T22" s="308"/>
      <c r="U22" s="308"/>
      <c r="V22" s="308"/>
      <c r="W22" s="13"/>
      <c r="X22" s="13"/>
    </row>
    <row r="23" spans="1:61" ht="24" customHeight="1">
      <c r="B23" s="307" t="s">
        <v>49</v>
      </c>
      <c r="C23" s="307"/>
      <c r="D23" s="307"/>
      <c r="E23" s="307"/>
      <c r="F23" s="307"/>
      <c r="G23" s="307"/>
      <c r="H23" s="307"/>
      <c r="I23" s="307"/>
      <c r="J23" s="307"/>
      <c r="K23" s="308"/>
      <c r="L23" s="308"/>
      <c r="M23" s="308"/>
      <c r="N23" s="308"/>
      <c r="O23" s="308"/>
      <c r="P23" s="308"/>
      <c r="Q23" s="308"/>
      <c r="R23" s="308"/>
      <c r="S23" s="308"/>
      <c r="T23" s="308"/>
      <c r="U23" s="308"/>
      <c r="V23" s="308"/>
      <c r="AD23" s="9"/>
      <c r="AE23" s="9"/>
      <c r="AF23" s="10"/>
      <c r="AG23" s="11"/>
      <c r="AH23" s="8"/>
      <c r="AI23" s="8"/>
      <c r="AJ23" s="8"/>
      <c r="AK23" s="8"/>
      <c r="AL23" s="8"/>
      <c r="AM23" s="8"/>
      <c r="AN23" s="8"/>
      <c r="AO23" s="8"/>
      <c r="AP23" s="8"/>
      <c r="AQ23" s="8"/>
      <c r="AR23" s="8"/>
      <c r="AS23" s="9"/>
      <c r="AT23" s="9"/>
      <c r="AU23" s="10"/>
    </row>
    <row r="24" spans="1:61" ht="24" customHeight="1">
      <c r="B24" s="307" t="s">
        <v>50</v>
      </c>
      <c r="C24" s="307"/>
      <c r="D24" s="307"/>
      <c r="E24" s="307"/>
      <c r="F24" s="307"/>
      <c r="G24" s="307"/>
      <c r="H24" s="307"/>
      <c r="I24" s="307"/>
      <c r="J24" s="307"/>
      <c r="K24" s="308"/>
      <c r="L24" s="308"/>
      <c r="M24" s="308"/>
      <c r="N24" s="308"/>
      <c r="O24" s="308"/>
      <c r="P24" s="308"/>
      <c r="Q24" s="308"/>
      <c r="R24" s="308"/>
      <c r="S24" s="308"/>
      <c r="T24" s="308"/>
      <c r="U24" s="308"/>
      <c r="V24" s="308"/>
      <c r="W24" s="13"/>
      <c r="X24" s="13"/>
    </row>
    <row r="25" spans="1:61" ht="24" customHeight="1">
      <c r="B25" s="307" t="s">
        <v>51</v>
      </c>
      <c r="C25" s="307"/>
      <c r="D25" s="307"/>
      <c r="E25" s="307"/>
      <c r="F25" s="307"/>
      <c r="G25" s="307"/>
      <c r="H25" s="307"/>
      <c r="I25" s="307"/>
      <c r="J25" s="307"/>
      <c r="K25" s="308"/>
      <c r="L25" s="308"/>
      <c r="M25" s="308"/>
      <c r="N25" s="308"/>
      <c r="O25" s="308"/>
      <c r="P25" s="308"/>
      <c r="Q25" s="308"/>
      <c r="R25" s="308"/>
      <c r="S25" s="308"/>
      <c r="T25" s="308"/>
      <c r="U25" s="308"/>
      <c r="V25" s="308"/>
      <c r="AD25" s="9"/>
      <c r="AE25" s="9"/>
      <c r="AF25" s="10"/>
      <c r="AG25" s="11"/>
      <c r="AH25" s="8"/>
      <c r="AI25" s="8"/>
      <c r="AJ25" s="8"/>
      <c r="AK25" s="8"/>
      <c r="AL25" s="8"/>
      <c r="AM25" s="8"/>
      <c r="AN25" s="8"/>
      <c r="AO25" s="8"/>
      <c r="AP25" s="8"/>
      <c r="AQ25" s="8"/>
      <c r="AR25" s="8"/>
      <c r="AS25" s="9"/>
      <c r="AT25" s="9"/>
      <c r="AU25" s="10"/>
    </row>
    <row r="26" spans="1:61" ht="24" customHeight="1">
      <c r="B26" s="307" t="s">
        <v>52</v>
      </c>
      <c r="C26" s="307"/>
      <c r="D26" s="307"/>
      <c r="E26" s="307"/>
      <c r="F26" s="307"/>
      <c r="G26" s="307"/>
      <c r="H26" s="307"/>
      <c r="I26" s="307"/>
      <c r="J26" s="307"/>
      <c r="K26" s="308"/>
      <c r="L26" s="308"/>
      <c r="M26" s="308"/>
      <c r="N26" s="308"/>
      <c r="O26" s="308"/>
      <c r="P26" s="308"/>
      <c r="Q26" s="308"/>
      <c r="R26" s="308"/>
      <c r="S26" s="308"/>
      <c r="T26" s="308"/>
      <c r="U26" s="308"/>
      <c r="V26" s="308"/>
      <c r="W26" s="13"/>
      <c r="X26" s="13"/>
    </row>
    <row r="27" spans="1:61" ht="24" customHeight="1">
      <c r="B27" s="307" t="s">
        <v>53</v>
      </c>
      <c r="C27" s="307"/>
      <c r="D27" s="307"/>
      <c r="E27" s="307"/>
      <c r="F27" s="307"/>
      <c r="G27" s="307"/>
      <c r="H27" s="307"/>
      <c r="I27" s="307"/>
      <c r="J27" s="307"/>
      <c r="K27" s="308"/>
      <c r="L27" s="308"/>
      <c r="M27" s="308"/>
      <c r="N27" s="308"/>
      <c r="O27" s="308"/>
      <c r="P27" s="308"/>
      <c r="Q27" s="308"/>
      <c r="R27" s="308"/>
      <c r="S27" s="308"/>
      <c r="T27" s="308"/>
      <c r="U27" s="308"/>
      <c r="V27" s="308"/>
      <c r="W27" s="13"/>
      <c r="X27" s="13"/>
    </row>
    <row r="28" spans="1:61" ht="24" customHeight="1">
      <c r="B28" s="307" t="s">
        <v>54</v>
      </c>
      <c r="C28" s="307"/>
      <c r="D28" s="307"/>
      <c r="E28" s="307"/>
      <c r="F28" s="307"/>
      <c r="G28" s="307"/>
      <c r="H28" s="307"/>
      <c r="I28" s="307"/>
      <c r="J28" s="307"/>
      <c r="K28" s="308"/>
      <c r="L28" s="308"/>
      <c r="M28" s="308"/>
      <c r="N28" s="308"/>
      <c r="O28" s="308"/>
      <c r="P28" s="308"/>
      <c r="Q28" s="308"/>
      <c r="R28" s="308"/>
      <c r="S28" s="308"/>
      <c r="T28" s="308"/>
      <c r="U28" s="308"/>
      <c r="V28" s="308"/>
      <c r="W28" s="13"/>
      <c r="X28" s="13"/>
    </row>
    <row r="29" spans="1:61" ht="18" customHeight="1">
      <c r="B29" s="14"/>
      <c r="C29" s="14"/>
      <c r="D29" s="14"/>
      <c r="E29" s="14"/>
      <c r="F29" s="14"/>
      <c r="G29" s="14"/>
      <c r="H29" s="14"/>
      <c r="I29" s="14"/>
      <c r="J29" s="14"/>
      <c r="K29" s="14"/>
      <c r="L29" s="14"/>
      <c r="M29" s="14"/>
      <c r="N29" s="14"/>
      <c r="O29" s="14"/>
      <c r="P29" s="14"/>
      <c r="Q29" s="14"/>
      <c r="R29" s="14"/>
      <c r="S29" s="14"/>
    </row>
    <row r="30" spans="1:61">
      <c r="B30" s="316" t="s">
        <v>55</v>
      </c>
      <c r="C30" s="316"/>
      <c r="D30" s="316"/>
      <c r="E30" s="316"/>
      <c r="F30" s="316"/>
      <c r="G30" s="316"/>
      <c r="H30" s="316"/>
      <c r="I30" s="317"/>
      <c r="J30" s="192" t="s">
        <v>56</v>
      </c>
      <c r="K30" s="192"/>
      <c r="L30" s="192"/>
      <c r="M30" s="192"/>
      <c r="N30" s="192"/>
      <c r="O30" s="193">
        <f>SUM(BB32:BD41)*$BC$15</f>
        <v>5641030</v>
      </c>
      <c r="P30" s="193"/>
      <c r="Q30" s="193"/>
      <c r="R30" s="193"/>
      <c r="S30" s="193"/>
      <c r="T30" s="193"/>
      <c r="AA30" s="179" t="s">
        <v>57</v>
      </c>
      <c r="AB30" s="179"/>
      <c r="AC30" s="179"/>
      <c r="AD30" s="179"/>
      <c r="AE30" s="179"/>
      <c r="AF30" s="179"/>
      <c r="AG30" s="179" t="s">
        <v>58</v>
      </c>
      <c r="AH30" s="179"/>
      <c r="AI30" s="179"/>
      <c r="AJ30" s="179"/>
      <c r="AK30" s="179"/>
      <c r="AL30" s="179"/>
      <c r="AM30" s="179" t="s">
        <v>59</v>
      </c>
      <c r="AN30" s="179"/>
      <c r="AO30" s="179"/>
      <c r="AP30" s="179"/>
      <c r="AQ30" s="179"/>
      <c r="AR30" s="179"/>
      <c r="AY30" s="179" t="s">
        <v>60</v>
      </c>
      <c r="AZ30" s="179"/>
      <c r="BA30" s="179"/>
      <c r="BB30" s="179"/>
      <c r="BC30" s="179"/>
      <c r="BD30" s="179"/>
    </row>
    <row r="31" spans="1:61">
      <c r="A31" s="15"/>
      <c r="B31" s="179" t="s">
        <v>61</v>
      </c>
      <c r="C31" s="179"/>
      <c r="D31" s="179" t="s">
        <v>62</v>
      </c>
      <c r="E31" s="179"/>
      <c r="F31" s="179"/>
      <c r="G31" s="179"/>
      <c r="H31" s="179"/>
      <c r="I31" s="179"/>
      <c r="J31" s="179"/>
      <c r="K31" s="179"/>
      <c r="L31" s="179"/>
      <c r="M31" s="179" t="s">
        <v>63</v>
      </c>
      <c r="N31" s="179"/>
      <c r="O31" s="179"/>
      <c r="P31" s="179"/>
      <c r="Q31" s="179"/>
      <c r="R31" s="179" t="s">
        <v>64</v>
      </c>
      <c r="S31" s="179"/>
      <c r="T31" s="179"/>
      <c r="U31" s="179"/>
      <c r="V31" s="179"/>
      <c r="W31" s="179" t="s">
        <v>65</v>
      </c>
      <c r="X31" s="179"/>
      <c r="Y31" s="179" t="s">
        <v>66</v>
      </c>
      <c r="Z31" s="179"/>
      <c r="AA31" s="179" t="s">
        <v>67</v>
      </c>
      <c r="AB31" s="179"/>
      <c r="AC31" s="179"/>
      <c r="AD31" s="179" t="s">
        <v>68</v>
      </c>
      <c r="AE31" s="179"/>
      <c r="AF31" s="179"/>
      <c r="AG31" s="179" t="s">
        <v>67</v>
      </c>
      <c r="AH31" s="179"/>
      <c r="AI31" s="179"/>
      <c r="AJ31" s="179" t="s">
        <v>68</v>
      </c>
      <c r="AK31" s="179"/>
      <c r="AL31" s="179"/>
      <c r="AM31" s="179" t="s">
        <v>67</v>
      </c>
      <c r="AN31" s="179"/>
      <c r="AO31" s="179"/>
      <c r="AP31" s="179" t="s">
        <v>68</v>
      </c>
      <c r="AQ31" s="179"/>
      <c r="AR31" s="179"/>
      <c r="AS31" s="179" t="s">
        <v>69</v>
      </c>
      <c r="AT31" s="179"/>
      <c r="AU31" s="179"/>
      <c r="AV31" s="298" t="s">
        <v>70</v>
      </c>
      <c r="AW31" s="298"/>
      <c r="AX31" s="298"/>
      <c r="AY31" s="298" t="s">
        <v>67</v>
      </c>
      <c r="AZ31" s="298"/>
      <c r="BA31" s="298"/>
      <c r="BB31" s="298" t="s">
        <v>68</v>
      </c>
      <c r="BC31" s="298"/>
      <c r="BD31" s="298"/>
      <c r="BE31" s="298" t="s">
        <v>66</v>
      </c>
      <c r="BF31" s="298"/>
    </row>
    <row r="32" spans="1:61">
      <c r="A32" s="16"/>
      <c r="B32" s="303">
        <v>1</v>
      </c>
      <c r="C32" s="304"/>
      <c r="D32" s="226" t="s">
        <v>71</v>
      </c>
      <c r="E32" s="226"/>
      <c r="F32" s="226"/>
      <c r="G32" s="226"/>
      <c r="H32" s="226"/>
      <c r="I32" s="226"/>
      <c r="J32" s="226"/>
      <c r="K32" s="226"/>
      <c r="L32" s="226"/>
      <c r="M32" s="143" t="s">
        <v>72</v>
      </c>
      <c r="N32" s="143"/>
      <c r="O32" s="143"/>
      <c r="P32" s="143"/>
      <c r="Q32" s="143"/>
      <c r="R32" s="143" t="s">
        <v>73</v>
      </c>
      <c r="S32" s="143"/>
      <c r="T32" s="143"/>
      <c r="U32" s="143"/>
      <c r="V32" s="143"/>
      <c r="W32" s="106">
        <v>1</v>
      </c>
      <c r="X32" s="106"/>
      <c r="Y32" s="106" t="s">
        <v>74</v>
      </c>
      <c r="Z32" s="106"/>
      <c r="AA32" s="302">
        <v>4000000</v>
      </c>
      <c r="AB32" s="302"/>
      <c r="AC32" s="302"/>
      <c r="AD32" s="296">
        <f>IF(D32="","",AA32*W32)</f>
        <v>4000000</v>
      </c>
      <c r="AE32" s="296"/>
      <c r="AF32" s="296"/>
      <c r="AG32" s="296">
        <f>IF(D32="","",AA32*10/100)</f>
        <v>400000</v>
      </c>
      <c r="AH32" s="296"/>
      <c r="AI32" s="296"/>
      <c r="AJ32" s="296">
        <f>IF(D32="","",AG32*W32)</f>
        <v>400000</v>
      </c>
      <c r="AK32" s="296"/>
      <c r="AL32" s="296"/>
      <c r="AM32" s="296">
        <f>IF(D32="","",AA32+AG32)</f>
        <v>4400000</v>
      </c>
      <c r="AN32" s="296"/>
      <c r="AO32" s="296"/>
      <c r="AP32" s="296">
        <f>IF(D32="","",AD32+AJ32)</f>
        <v>4400000</v>
      </c>
      <c r="AQ32" s="296"/>
      <c r="AR32" s="296"/>
      <c r="AS32" s="305">
        <v>45916</v>
      </c>
      <c r="AT32" s="305"/>
      <c r="AU32" s="305"/>
      <c r="AV32" s="306">
        <f>IF(AS32="","",AS32)</f>
        <v>45916</v>
      </c>
      <c r="AW32" s="306"/>
      <c r="AX32" s="306"/>
      <c r="AY32" s="297">
        <f>IF(D32="","",IF($T$11="税込み",AM32,AA32))</f>
        <v>4000000</v>
      </c>
      <c r="AZ32" s="297"/>
      <c r="BA32" s="297"/>
      <c r="BB32" s="297">
        <f>IF(D32="","",IF($T$11="税込み",AP32,AD32))</f>
        <v>4000000</v>
      </c>
      <c r="BC32" s="297"/>
      <c r="BD32" s="297"/>
      <c r="BE32" s="298" t="str">
        <f>IF(Y32="式",W32&amp;Y32,W32&amp;Y32)</f>
        <v>1式</v>
      </c>
      <c r="BF32" s="298"/>
    </row>
    <row r="33" spans="1:60">
      <c r="A33" s="16"/>
      <c r="B33" s="303">
        <v>2</v>
      </c>
      <c r="C33" s="304"/>
      <c r="D33" s="226" t="s">
        <v>75</v>
      </c>
      <c r="E33" s="226"/>
      <c r="F33" s="226"/>
      <c r="G33" s="226"/>
      <c r="H33" s="226"/>
      <c r="I33" s="226"/>
      <c r="J33" s="226"/>
      <c r="K33" s="226"/>
      <c r="L33" s="226"/>
      <c r="M33" s="143" t="s">
        <v>72</v>
      </c>
      <c r="N33" s="143"/>
      <c r="O33" s="143"/>
      <c r="P33" s="143"/>
      <c r="Q33" s="143"/>
      <c r="R33" s="143" t="s">
        <v>73</v>
      </c>
      <c r="S33" s="143"/>
      <c r="T33" s="143"/>
      <c r="U33" s="143"/>
      <c r="V33" s="143"/>
      <c r="W33" s="106">
        <v>1</v>
      </c>
      <c r="X33" s="106"/>
      <c r="Y33" s="106" t="s">
        <v>74</v>
      </c>
      <c r="Z33" s="106"/>
      <c r="AA33" s="302">
        <v>551030</v>
      </c>
      <c r="AB33" s="302"/>
      <c r="AC33" s="302"/>
      <c r="AD33" s="296">
        <f t="shared" ref="AD33:AD41" si="0">IF(D33="","",AA33*W33)</f>
        <v>551030</v>
      </c>
      <c r="AE33" s="296"/>
      <c r="AF33" s="296"/>
      <c r="AG33" s="296">
        <f t="shared" ref="AG33:AG41" si="1">IF(D33="","",AA33*10/100)</f>
        <v>55103</v>
      </c>
      <c r="AH33" s="296"/>
      <c r="AI33" s="296"/>
      <c r="AJ33" s="296">
        <f t="shared" ref="AJ33:AJ41" si="2">IF(D33="","",AG33*W33)</f>
        <v>55103</v>
      </c>
      <c r="AK33" s="296"/>
      <c r="AL33" s="296"/>
      <c r="AM33" s="296">
        <f t="shared" ref="AM33:AM41" si="3">IF(D33="","",AA33+AG33)</f>
        <v>606133</v>
      </c>
      <c r="AN33" s="296"/>
      <c r="AO33" s="296"/>
      <c r="AP33" s="296">
        <f t="shared" ref="AP33:AP41" si="4">IF(D33="","",AD33+AJ33)</f>
        <v>606133</v>
      </c>
      <c r="AQ33" s="296"/>
      <c r="AR33" s="296"/>
      <c r="AS33" s="305">
        <v>45916</v>
      </c>
      <c r="AT33" s="305"/>
      <c r="AU33" s="305"/>
      <c r="AV33" s="306">
        <f t="shared" ref="AV33:AV41" si="5">IF(AS33="","",AS33)</f>
        <v>45916</v>
      </c>
      <c r="AW33" s="306"/>
      <c r="AX33" s="306"/>
      <c r="AY33" s="297">
        <f t="shared" ref="AY33:AY41" si="6">IF(D33="","",IF($T$11="税込み",AM33,AA33))</f>
        <v>551030</v>
      </c>
      <c r="AZ33" s="297"/>
      <c r="BA33" s="297"/>
      <c r="BB33" s="297">
        <f t="shared" ref="BB33:BB41" si="7">IF(D33="","",IF($T$11="税込み",AP33,AD33))</f>
        <v>551030</v>
      </c>
      <c r="BC33" s="297"/>
      <c r="BD33" s="297"/>
      <c r="BE33" s="298" t="str">
        <f t="shared" ref="BE33:BE41" si="8">IF(Y33="式",W33&amp;Y33,W33&amp;Y33)</f>
        <v>1式</v>
      </c>
      <c r="BF33" s="298"/>
    </row>
    <row r="34" spans="1:60">
      <c r="A34" s="16"/>
      <c r="B34" s="303">
        <v>3</v>
      </c>
      <c r="C34" s="304"/>
      <c r="D34" s="226" t="s">
        <v>76</v>
      </c>
      <c r="E34" s="226"/>
      <c r="F34" s="226"/>
      <c r="G34" s="226"/>
      <c r="H34" s="226"/>
      <c r="I34" s="226"/>
      <c r="J34" s="226"/>
      <c r="K34" s="226"/>
      <c r="L34" s="226"/>
      <c r="M34" s="143" t="s">
        <v>72</v>
      </c>
      <c r="N34" s="143"/>
      <c r="O34" s="143"/>
      <c r="P34" s="143"/>
      <c r="Q34" s="143"/>
      <c r="R34" s="143" t="s">
        <v>73</v>
      </c>
      <c r="S34" s="143"/>
      <c r="T34" s="143"/>
      <c r="U34" s="143"/>
      <c r="V34" s="143"/>
      <c r="W34" s="106">
        <v>1</v>
      </c>
      <c r="X34" s="106"/>
      <c r="Y34" s="106" t="s">
        <v>77</v>
      </c>
      <c r="Z34" s="106"/>
      <c r="AA34" s="302">
        <v>300000</v>
      </c>
      <c r="AB34" s="302"/>
      <c r="AC34" s="302"/>
      <c r="AD34" s="296">
        <f t="shared" si="0"/>
        <v>300000</v>
      </c>
      <c r="AE34" s="296"/>
      <c r="AF34" s="296"/>
      <c r="AG34" s="296">
        <f t="shared" si="1"/>
        <v>30000</v>
      </c>
      <c r="AH34" s="296"/>
      <c r="AI34" s="296"/>
      <c r="AJ34" s="296">
        <f t="shared" si="2"/>
        <v>30000</v>
      </c>
      <c r="AK34" s="296"/>
      <c r="AL34" s="296"/>
      <c r="AM34" s="296">
        <f t="shared" si="3"/>
        <v>330000</v>
      </c>
      <c r="AN34" s="296"/>
      <c r="AO34" s="296"/>
      <c r="AP34" s="296">
        <f t="shared" si="4"/>
        <v>330000</v>
      </c>
      <c r="AQ34" s="296"/>
      <c r="AR34" s="296"/>
      <c r="AS34" s="305">
        <v>45916</v>
      </c>
      <c r="AT34" s="305"/>
      <c r="AU34" s="305"/>
      <c r="AV34" s="306">
        <f t="shared" si="5"/>
        <v>45916</v>
      </c>
      <c r="AW34" s="306"/>
      <c r="AX34" s="306"/>
      <c r="AY34" s="297">
        <f t="shared" si="6"/>
        <v>300000</v>
      </c>
      <c r="AZ34" s="297"/>
      <c r="BA34" s="297"/>
      <c r="BB34" s="297">
        <f t="shared" si="7"/>
        <v>300000</v>
      </c>
      <c r="BC34" s="297"/>
      <c r="BD34" s="297"/>
      <c r="BE34" s="298" t="str">
        <f t="shared" si="8"/>
        <v>1台</v>
      </c>
      <c r="BF34" s="298"/>
    </row>
    <row r="35" spans="1:60">
      <c r="A35" s="16"/>
      <c r="B35" s="303">
        <v>4</v>
      </c>
      <c r="C35" s="304"/>
      <c r="D35" s="226" t="s">
        <v>78</v>
      </c>
      <c r="E35" s="226"/>
      <c r="F35" s="226"/>
      <c r="G35" s="226"/>
      <c r="H35" s="226"/>
      <c r="I35" s="226"/>
      <c r="J35" s="226"/>
      <c r="K35" s="226"/>
      <c r="L35" s="226"/>
      <c r="M35" s="143" t="s">
        <v>72</v>
      </c>
      <c r="N35" s="143"/>
      <c r="O35" s="143"/>
      <c r="P35" s="143"/>
      <c r="Q35" s="143"/>
      <c r="R35" s="143" t="s">
        <v>73</v>
      </c>
      <c r="S35" s="143"/>
      <c r="T35" s="143"/>
      <c r="U35" s="143"/>
      <c r="V35" s="143"/>
      <c r="W35" s="106">
        <v>1</v>
      </c>
      <c r="X35" s="106"/>
      <c r="Y35" s="106" t="s">
        <v>74</v>
      </c>
      <c r="Z35" s="106"/>
      <c r="AA35" s="302">
        <v>690000</v>
      </c>
      <c r="AB35" s="302"/>
      <c r="AC35" s="302"/>
      <c r="AD35" s="296">
        <f t="shared" si="0"/>
        <v>690000</v>
      </c>
      <c r="AE35" s="296"/>
      <c r="AF35" s="296"/>
      <c r="AG35" s="296">
        <f t="shared" si="1"/>
        <v>69000</v>
      </c>
      <c r="AH35" s="296"/>
      <c r="AI35" s="296"/>
      <c r="AJ35" s="296">
        <f t="shared" si="2"/>
        <v>69000</v>
      </c>
      <c r="AK35" s="296"/>
      <c r="AL35" s="296"/>
      <c r="AM35" s="296">
        <f t="shared" si="3"/>
        <v>759000</v>
      </c>
      <c r="AN35" s="296"/>
      <c r="AO35" s="296"/>
      <c r="AP35" s="296">
        <f t="shared" si="4"/>
        <v>759000</v>
      </c>
      <c r="AQ35" s="296"/>
      <c r="AR35" s="296"/>
      <c r="AS35" s="305">
        <v>45916</v>
      </c>
      <c r="AT35" s="305"/>
      <c r="AU35" s="305"/>
      <c r="AV35" s="306">
        <f t="shared" si="5"/>
        <v>45916</v>
      </c>
      <c r="AW35" s="306"/>
      <c r="AX35" s="306"/>
      <c r="AY35" s="297">
        <f t="shared" si="6"/>
        <v>690000</v>
      </c>
      <c r="AZ35" s="297"/>
      <c r="BA35" s="297"/>
      <c r="BB35" s="297">
        <f t="shared" si="7"/>
        <v>690000</v>
      </c>
      <c r="BC35" s="297"/>
      <c r="BD35" s="297"/>
      <c r="BE35" s="298" t="str">
        <f t="shared" si="8"/>
        <v>1式</v>
      </c>
      <c r="BF35" s="298"/>
    </row>
    <row r="36" spans="1:60">
      <c r="A36" s="16"/>
      <c r="B36" s="303">
        <v>5</v>
      </c>
      <c r="C36" s="304"/>
      <c r="D36" s="226" t="s">
        <v>79</v>
      </c>
      <c r="E36" s="226"/>
      <c r="F36" s="226"/>
      <c r="G36" s="226"/>
      <c r="H36" s="226"/>
      <c r="I36" s="226"/>
      <c r="J36" s="226"/>
      <c r="K36" s="226"/>
      <c r="L36" s="226"/>
      <c r="M36" s="143" t="s">
        <v>72</v>
      </c>
      <c r="N36" s="143"/>
      <c r="O36" s="143"/>
      <c r="P36" s="143"/>
      <c r="Q36" s="143"/>
      <c r="R36" s="143" t="s">
        <v>73</v>
      </c>
      <c r="S36" s="143"/>
      <c r="T36" s="143"/>
      <c r="U36" s="143"/>
      <c r="V36" s="143"/>
      <c r="W36" s="106">
        <v>1</v>
      </c>
      <c r="X36" s="106"/>
      <c r="Y36" s="106" t="s">
        <v>74</v>
      </c>
      <c r="Z36" s="106"/>
      <c r="AA36" s="302">
        <v>100000</v>
      </c>
      <c r="AB36" s="302"/>
      <c r="AC36" s="302"/>
      <c r="AD36" s="296">
        <f t="shared" si="0"/>
        <v>100000</v>
      </c>
      <c r="AE36" s="296"/>
      <c r="AF36" s="296"/>
      <c r="AG36" s="296">
        <f t="shared" si="1"/>
        <v>10000</v>
      </c>
      <c r="AH36" s="296"/>
      <c r="AI36" s="296"/>
      <c r="AJ36" s="296">
        <f t="shared" si="2"/>
        <v>10000</v>
      </c>
      <c r="AK36" s="296"/>
      <c r="AL36" s="296"/>
      <c r="AM36" s="296">
        <f t="shared" si="3"/>
        <v>110000</v>
      </c>
      <c r="AN36" s="296"/>
      <c r="AO36" s="296"/>
      <c r="AP36" s="296">
        <f t="shared" si="4"/>
        <v>110000</v>
      </c>
      <c r="AQ36" s="296"/>
      <c r="AR36" s="296"/>
      <c r="AS36" s="305">
        <v>45916</v>
      </c>
      <c r="AT36" s="305"/>
      <c r="AU36" s="305"/>
      <c r="AV36" s="306">
        <f t="shared" si="5"/>
        <v>45916</v>
      </c>
      <c r="AW36" s="306"/>
      <c r="AX36" s="306"/>
      <c r="AY36" s="297">
        <f t="shared" si="6"/>
        <v>100000</v>
      </c>
      <c r="AZ36" s="297"/>
      <c r="BA36" s="297"/>
      <c r="BB36" s="297">
        <f t="shared" si="7"/>
        <v>100000</v>
      </c>
      <c r="BC36" s="297"/>
      <c r="BD36" s="297"/>
      <c r="BE36" s="298" t="str">
        <f t="shared" si="8"/>
        <v>1式</v>
      </c>
      <c r="BF36" s="298"/>
    </row>
    <row r="37" spans="1:60">
      <c r="A37" s="16"/>
      <c r="B37" s="303">
        <v>6</v>
      </c>
      <c r="C37" s="304"/>
      <c r="D37" s="226"/>
      <c r="E37" s="226"/>
      <c r="F37" s="226"/>
      <c r="G37" s="226"/>
      <c r="H37" s="226"/>
      <c r="I37" s="226"/>
      <c r="J37" s="226"/>
      <c r="K37" s="226"/>
      <c r="L37" s="226"/>
      <c r="M37" s="143"/>
      <c r="N37" s="143"/>
      <c r="O37" s="143"/>
      <c r="P37" s="143"/>
      <c r="Q37" s="143"/>
      <c r="R37" s="143"/>
      <c r="S37" s="143"/>
      <c r="T37" s="143"/>
      <c r="U37" s="143"/>
      <c r="V37" s="143"/>
      <c r="W37" s="106"/>
      <c r="X37" s="106"/>
      <c r="Y37" s="106"/>
      <c r="Z37" s="106"/>
      <c r="AA37" s="302"/>
      <c r="AB37" s="302"/>
      <c r="AC37" s="302"/>
      <c r="AD37" s="296" t="str">
        <f t="shared" si="0"/>
        <v/>
      </c>
      <c r="AE37" s="296"/>
      <c r="AF37" s="296"/>
      <c r="AG37" s="296" t="str">
        <f t="shared" si="1"/>
        <v/>
      </c>
      <c r="AH37" s="296"/>
      <c r="AI37" s="296"/>
      <c r="AJ37" s="296" t="str">
        <f t="shared" si="2"/>
        <v/>
      </c>
      <c r="AK37" s="296"/>
      <c r="AL37" s="296"/>
      <c r="AM37" s="296" t="str">
        <f t="shared" si="3"/>
        <v/>
      </c>
      <c r="AN37" s="296"/>
      <c r="AO37" s="296"/>
      <c r="AP37" s="296" t="str">
        <f t="shared" si="4"/>
        <v/>
      </c>
      <c r="AQ37" s="296"/>
      <c r="AR37" s="296"/>
      <c r="AS37" s="305"/>
      <c r="AT37" s="305"/>
      <c r="AU37" s="305"/>
      <c r="AV37" s="306" t="str">
        <f t="shared" si="5"/>
        <v/>
      </c>
      <c r="AW37" s="306"/>
      <c r="AX37" s="306"/>
      <c r="AY37" s="297" t="str">
        <f t="shared" si="6"/>
        <v/>
      </c>
      <c r="AZ37" s="297"/>
      <c r="BA37" s="297"/>
      <c r="BB37" s="297" t="str">
        <f t="shared" si="7"/>
        <v/>
      </c>
      <c r="BC37" s="297"/>
      <c r="BD37" s="297"/>
      <c r="BE37" s="298" t="str">
        <f t="shared" si="8"/>
        <v/>
      </c>
      <c r="BF37" s="298"/>
    </row>
    <row r="38" spans="1:60">
      <c r="A38" s="16"/>
      <c r="B38" s="303">
        <v>7</v>
      </c>
      <c r="C38" s="304"/>
      <c r="D38" s="226"/>
      <c r="E38" s="226"/>
      <c r="F38" s="226"/>
      <c r="G38" s="226"/>
      <c r="H38" s="226"/>
      <c r="I38" s="226"/>
      <c r="J38" s="226"/>
      <c r="K38" s="226"/>
      <c r="L38" s="226"/>
      <c r="M38" s="143"/>
      <c r="N38" s="143"/>
      <c r="O38" s="143"/>
      <c r="P38" s="143"/>
      <c r="Q38" s="143"/>
      <c r="R38" s="143"/>
      <c r="S38" s="143"/>
      <c r="T38" s="143"/>
      <c r="U38" s="143"/>
      <c r="V38" s="143"/>
      <c r="W38" s="106"/>
      <c r="X38" s="106"/>
      <c r="Y38" s="106"/>
      <c r="Z38" s="106"/>
      <c r="AA38" s="302"/>
      <c r="AB38" s="302"/>
      <c r="AC38" s="302"/>
      <c r="AD38" s="296" t="str">
        <f t="shared" si="0"/>
        <v/>
      </c>
      <c r="AE38" s="296"/>
      <c r="AF38" s="296"/>
      <c r="AG38" s="296" t="str">
        <f t="shared" si="1"/>
        <v/>
      </c>
      <c r="AH38" s="296"/>
      <c r="AI38" s="296"/>
      <c r="AJ38" s="296" t="str">
        <f t="shared" si="2"/>
        <v/>
      </c>
      <c r="AK38" s="296"/>
      <c r="AL38" s="296"/>
      <c r="AM38" s="296" t="str">
        <f t="shared" si="3"/>
        <v/>
      </c>
      <c r="AN38" s="296"/>
      <c r="AO38" s="296"/>
      <c r="AP38" s="296" t="str">
        <f t="shared" si="4"/>
        <v/>
      </c>
      <c r="AQ38" s="296"/>
      <c r="AR38" s="296"/>
      <c r="AS38" s="305"/>
      <c r="AT38" s="305"/>
      <c r="AU38" s="305"/>
      <c r="AV38" s="306" t="str">
        <f t="shared" si="5"/>
        <v/>
      </c>
      <c r="AW38" s="306"/>
      <c r="AX38" s="306"/>
      <c r="AY38" s="297" t="str">
        <f t="shared" si="6"/>
        <v/>
      </c>
      <c r="AZ38" s="297"/>
      <c r="BA38" s="297"/>
      <c r="BB38" s="297" t="str">
        <f t="shared" si="7"/>
        <v/>
      </c>
      <c r="BC38" s="297"/>
      <c r="BD38" s="297"/>
      <c r="BE38" s="298" t="str">
        <f t="shared" si="8"/>
        <v/>
      </c>
      <c r="BF38" s="298"/>
    </row>
    <row r="39" spans="1:60">
      <c r="A39" s="16"/>
      <c r="B39" s="303">
        <v>8</v>
      </c>
      <c r="C39" s="304"/>
      <c r="D39" s="226"/>
      <c r="E39" s="226"/>
      <c r="F39" s="226"/>
      <c r="G39" s="226"/>
      <c r="H39" s="226"/>
      <c r="I39" s="226"/>
      <c r="J39" s="226"/>
      <c r="K39" s="226"/>
      <c r="L39" s="226"/>
      <c r="M39" s="143"/>
      <c r="N39" s="143"/>
      <c r="O39" s="143"/>
      <c r="P39" s="143"/>
      <c r="Q39" s="143"/>
      <c r="R39" s="143"/>
      <c r="S39" s="143"/>
      <c r="T39" s="143"/>
      <c r="U39" s="143"/>
      <c r="V39" s="143"/>
      <c r="W39" s="106"/>
      <c r="X39" s="106"/>
      <c r="Y39" s="106"/>
      <c r="Z39" s="106"/>
      <c r="AA39" s="302"/>
      <c r="AB39" s="302"/>
      <c r="AC39" s="302"/>
      <c r="AD39" s="296" t="str">
        <f t="shared" si="0"/>
        <v/>
      </c>
      <c r="AE39" s="296"/>
      <c r="AF39" s="296"/>
      <c r="AG39" s="296" t="str">
        <f t="shared" si="1"/>
        <v/>
      </c>
      <c r="AH39" s="296"/>
      <c r="AI39" s="296"/>
      <c r="AJ39" s="296" t="str">
        <f t="shared" si="2"/>
        <v/>
      </c>
      <c r="AK39" s="296"/>
      <c r="AL39" s="296"/>
      <c r="AM39" s="296" t="str">
        <f t="shared" si="3"/>
        <v/>
      </c>
      <c r="AN39" s="296"/>
      <c r="AO39" s="296"/>
      <c r="AP39" s="296" t="str">
        <f t="shared" si="4"/>
        <v/>
      </c>
      <c r="AQ39" s="296"/>
      <c r="AR39" s="296"/>
      <c r="AS39" s="305"/>
      <c r="AT39" s="305"/>
      <c r="AU39" s="305"/>
      <c r="AV39" s="306" t="str">
        <f t="shared" si="5"/>
        <v/>
      </c>
      <c r="AW39" s="306"/>
      <c r="AX39" s="306"/>
      <c r="AY39" s="297" t="str">
        <f t="shared" si="6"/>
        <v/>
      </c>
      <c r="AZ39" s="297"/>
      <c r="BA39" s="297"/>
      <c r="BB39" s="297" t="str">
        <f t="shared" si="7"/>
        <v/>
      </c>
      <c r="BC39" s="297"/>
      <c r="BD39" s="297"/>
      <c r="BE39" s="298" t="str">
        <f t="shared" si="8"/>
        <v/>
      </c>
      <c r="BF39" s="298"/>
    </row>
    <row r="40" spans="1:60">
      <c r="A40" s="16"/>
      <c r="B40" s="303">
        <v>9</v>
      </c>
      <c r="C40" s="304"/>
      <c r="D40" s="226"/>
      <c r="E40" s="226"/>
      <c r="F40" s="226"/>
      <c r="G40" s="226"/>
      <c r="H40" s="226"/>
      <c r="I40" s="226"/>
      <c r="J40" s="226"/>
      <c r="K40" s="226"/>
      <c r="L40" s="226"/>
      <c r="M40" s="143"/>
      <c r="N40" s="143"/>
      <c r="O40" s="143"/>
      <c r="P40" s="143"/>
      <c r="Q40" s="143"/>
      <c r="R40" s="143"/>
      <c r="S40" s="143"/>
      <c r="T40" s="143"/>
      <c r="U40" s="143"/>
      <c r="V40" s="143"/>
      <c r="W40" s="106"/>
      <c r="X40" s="106"/>
      <c r="Y40" s="106"/>
      <c r="Z40" s="106"/>
      <c r="AA40" s="302"/>
      <c r="AB40" s="302"/>
      <c r="AC40" s="302"/>
      <c r="AD40" s="296" t="str">
        <f t="shared" si="0"/>
        <v/>
      </c>
      <c r="AE40" s="296"/>
      <c r="AF40" s="296"/>
      <c r="AG40" s="296" t="str">
        <f t="shared" si="1"/>
        <v/>
      </c>
      <c r="AH40" s="296"/>
      <c r="AI40" s="296"/>
      <c r="AJ40" s="296" t="str">
        <f t="shared" si="2"/>
        <v/>
      </c>
      <c r="AK40" s="296"/>
      <c r="AL40" s="296"/>
      <c r="AM40" s="296" t="str">
        <f t="shared" si="3"/>
        <v/>
      </c>
      <c r="AN40" s="296"/>
      <c r="AO40" s="296"/>
      <c r="AP40" s="296" t="str">
        <f t="shared" si="4"/>
        <v/>
      </c>
      <c r="AQ40" s="296"/>
      <c r="AR40" s="296"/>
      <c r="AS40" s="305"/>
      <c r="AT40" s="305"/>
      <c r="AU40" s="305"/>
      <c r="AV40" s="306" t="str">
        <f t="shared" si="5"/>
        <v/>
      </c>
      <c r="AW40" s="306"/>
      <c r="AX40" s="306"/>
      <c r="AY40" s="297" t="str">
        <f t="shared" si="6"/>
        <v/>
      </c>
      <c r="AZ40" s="297"/>
      <c r="BA40" s="297"/>
      <c r="BB40" s="297" t="str">
        <f t="shared" si="7"/>
        <v/>
      </c>
      <c r="BC40" s="297"/>
      <c r="BD40" s="297"/>
      <c r="BE40" s="298" t="str">
        <f t="shared" si="8"/>
        <v/>
      </c>
      <c r="BF40" s="298"/>
    </row>
    <row r="41" spans="1:60">
      <c r="A41" s="16"/>
      <c r="B41" s="303">
        <v>10</v>
      </c>
      <c r="C41" s="304"/>
      <c r="D41" s="226"/>
      <c r="E41" s="226"/>
      <c r="F41" s="226"/>
      <c r="G41" s="226"/>
      <c r="H41" s="226"/>
      <c r="I41" s="226"/>
      <c r="J41" s="226"/>
      <c r="K41" s="226"/>
      <c r="L41" s="226"/>
      <c r="M41" s="143"/>
      <c r="N41" s="143"/>
      <c r="O41" s="143"/>
      <c r="P41" s="143"/>
      <c r="Q41" s="143"/>
      <c r="R41" s="143"/>
      <c r="S41" s="143"/>
      <c r="T41" s="143"/>
      <c r="U41" s="143"/>
      <c r="V41" s="143"/>
      <c r="W41" s="106"/>
      <c r="X41" s="106"/>
      <c r="Y41" s="106"/>
      <c r="Z41" s="106"/>
      <c r="AA41" s="302"/>
      <c r="AB41" s="302"/>
      <c r="AC41" s="302"/>
      <c r="AD41" s="296" t="str">
        <f t="shared" si="0"/>
        <v/>
      </c>
      <c r="AE41" s="296"/>
      <c r="AF41" s="296"/>
      <c r="AG41" s="296" t="str">
        <f t="shared" si="1"/>
        <v/>
      </c>
      <c r="AH41" s="296"/>
      <c r="AI41" s="296"/>
      <c r="AJ41" s="296" t="str">
        <f t="shared" si="2"/>
        <v/>
      </c>
      <c r="AK41" s="296"/>
      <c r="AL41" s="296"/>
      <c r="AM41" s="296" t="str">
        <f t="shared" si="3"/>
        <v/>
      </c>
      <c r="AN41" s="296"/>
      <c r="AO41" s="296"/>
      <c r="AP41" s="296" t="str">
        <f t="shared" si="4"/>
        <v/>
      </c>
      <c r="AQ41" s="296"/>
      <c r="AR41" s="296"/>
      <c r="AS41" s="305"/>
      <c r="AT41" s="305"/>
      <c r="AU41" s="305"/>
      <c r="AV41" s="306" t="str">
        <f t="shared" si="5"/>
        <v/>
      </c>
      <c r="AW41" s="306"/>
      <c r="AX41" s="306"/>
      <c r="AY41" s="297" t="str">
        <f t="shared" si="6"/>
        <v/>
      </c>
      <c r="AZ41" s="297"/>
      <c r="BA41" s="297"/>
      <c r="BB41" s="297" t="str">
        <f t="shared" si="7"/>
        <v/>
      </c>
      <c r="BC41" s="297"/>
      <c r="BD41" s="297"/>
      <c r="BE41" s="298" t="str">
        <f t="shared" si="8"/>
        <v/>
      </c>
      <c r="BF41" s="298"/>
    </row>
    <row r="42" spans="1:60">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row>
    <row r="43" spans="1:60" ht="4.5" customHeight="1">
      <c r="A43" s="11"/>
      <c r="B43" s="18"/>
      <c r="C43" s="18"/>
      <c r="D43" s="18"/>
      <c r="E43" s="18"/>
      <c r="F43" s="18"/>
      <c r="G43" s="18"/>
      <c r="H43" s="18"/>
      <c r="I43" s="18"/>
      <c r="J43" s="18"/>
      <c r="K43" s="18"/>
      <c r="L43" s="17"/>
      <c r="M43" s="17"/>
      <c r="N43" s="17"/>
      <c r="O43" s="17"/>
      <c r="P43" s="17"/>
      <c r="Q43" s="17"/>
      <c r="R43" s="17"/>
      <c r="S43" s="17"/>
      <c r="T43" s="17"/>
      <c r="U43" s="17"/>
      <c r="V43" s="19"/>
      <c r="W43" s="19"/>
      <c r="X43" s="20"/>
      <c r="Y43" s="20"/>
      <c r="Z43" s="20"/>
      <c r="AA43" s="21"/>
    </row>
    <row r="44" spans="1:60" s="10" customFormat="1" ht="15" customHeight="1">
      <c r="A44" s="22" t="s">
        <v>80</v>
      </c>
      <c r="B44" s="22"/>
      <c r="BG44" s="23"/>
      <c r="BH44" s="23"/>
    </row>
    <row r="45" spans="1:60" s="10" customFormat="1" ht="4.5" customHeight="1" thickBot="1">
      <c r="B45" s="22"/>
      <c r="BG45" s="23"/>
      <c r="BH45" s="23"/>
    </row>
    <row r="46" spans="1:60" s="22" customFormat="1" ht="15" customHeight="1">
      <c r="B46" s="160" t="s">
        <v>81</v>
      </c>
      <c r="C46" s="161"/>
      <c r="D46" s="161"/>
      <c r="E46" s="161"/>
      <c r="F46" s="161"/>
      <c r="G46" s="161"/>
      <c r="H46" s="161"/>
      <c r="I46" s="161"/>
      <c r="J46" s="161"/>
      <c r="K46" s="162"/>
      <c r="L46" s="299" t="s">
        <v>82</v>
      </c>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1"/>
      <c r="BF46" s="24"/>
      <c r="BG46" s="24"/>
    </row>
    <row r="47" spans="1:60" s="22" customFormat="1" ht="12.95" customHeight="1">
      <c r="A47" s="264">
        <v>1</v>
      </c>
      <c r="B47" s="265" t="str">
        <f>IF(VLOOKUP(A47,$B$32:$L$41,3,FALSE)="","",VLOOKUP(A47,$B$32:$L$41,3,FALSE))</f>
        <v>医用テレメータ</v>
      </c>
      <c r="C47" s="266"/>
      <c r="D47" s="266"/>
      <c r="E47" s="266"/>
      <c r="F47" s="266"/>
      <c r="G47" s="266"/>
      <c r="H47" s="266"/>
      <c r="I47" s="266"/>
      <c r="J47" s="266"/>
      <c r="K47" s="267"/>
      <c r="L47" s="234" t="s">
        <v>83</v>
      </c>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74"/>
      <c r="AL47" s="261" t="s">
        <v>84</v>
      </c>
      <c r="AM47" s="262"/>
      <c r="AN47" s="262"/>
      <c r="AO47" s="262"/>
      <c r="AP47" s="263"/>
      <c r="AQ47" s="234"/>
      <c r="AR47" s="235"/>
      <c r="AS47" s="235"/>
      <c r="AT47" s="235"/>
      <c r="AU47" s="235"/>
      <c r="AV47" s="235"/>
      <c r="AW47" s="235"/>
      <c r="AX47" s="235"/>
      <c r="AY47" s="235"/>
      <c r="AZ47" s="236"/>
      <c r="BF47" s="24"/>
      <c r="BG47" s="24"/>
    </row>
    <row r="48" spans="1:60" s="22" customFormat="1" ht="15" customHeight="1">
      <c r="A48" s="264"/>
      <c r="B48" s="268"/>
      <c r="C48" s="269"/>
      <c r="D48" s="269"/>
      <c r="E48" s="269"/>
      <c r="F48" s="269"/>
      <c r="G48" s="269"/>
      <c r="H48" s="269"/>
      <c r="I48" s="269"/>
      <c r="J48" s="269"/>
      <c r="K48" s="270"/>
      <c r="L48" s="237" t="s">
        <v>85</v>
      </c>
      <c r="M48" s="238"/>
      <c r="N48" s="239"/>
      <c r="O48" s="243" t="s">
        <v>86</v>
      </c>
      <c r="P48" s="244"/>
      <c r="Q48" s="245"/>
      <c r="R48" s="249" t="s">
        <v>87</v>
      </c>
      <c r="S48" s="250"/>
      <c r="T48" s="251"/>
      <c r="U48" s="290" t="s">
        <v>88</v>
      </c>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2"/>
      <c r="BF48" s="24"/>
      <c r="BG48" s="24"/>
    </row>
    <row r="49" spans="1:59" s="22" customFormat="1" ht="15" customHeight="1">
      <c r="A49" s="264"/>
      <c r="B49" s="271"/>
      <c r="C49" s="272"/>
      <c r="D49" s="272"/>
      <c r="E49" s="272"/>
      <c r="F49" s="272"/>
      <c r="G49" s="272"/>
      <c r="H49" s="272"/>
      <c r="I49" s="272"/>
      <c r="J49" s="272"/>
      <c r="K49" s="273"/>
      <c r="L49" s="240"/>
      <c r="M49" s="241"/>
      <c r="N49" s="242"/>
      <c r="O49" s="246"/>
      <c r="P49" s="247"/>
      <c r="Q49" s="248"/>
      <c r="R49" s="252"/>
      <c r="S49" s="253"/>
      <c r="T49" s="254"/>
      <c r="U49" s="293"/>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5"/>
      <c r="BF49" s="24"/>
      <c r="BG49" s="24"/>
    </row>
    <row r="50" spans="1:59" s="22" customFormat="1" ht="12.95" customHeight="1">
      <c r="A50" s="264">
        <v>2</v>
      </c>
      <c r="B50" s="265" t="str">
        <f>IF(VLOOKUP(A50,$B$32:$L$41,3,FALSE)="","",VLOOKUP(A50,$B$32:$L$41,3,FALSE))</f>
        <v>チルトテーブル</v>
      </c>
      <c r="C50" s="266"/>
      <c r="D50" s="266"/>
      <c r="E50" s="266"/>
      <c r="F50" s="266"/>
      <c r="G50" s="266"/>
      <c r="H50" s="266"/>
      <c r="I50" s="266"/>
      <c r="J50" s="266"/>
      <c r="K50" s="267"/>
      <c r="L50" s="234" t="s">
        <v>83</v>
      </c>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74"/>
      <c r="AL50" s="261" t="s">
        <v>84</v>
      </c>
      <c r="AM50" s="262"/>
      <c r="AN50" s="262"/>
      <c r="AO50" s="262"/>
      <c r="AP50" s="263"/>
      <c r="AQ50" s="234"/>
      <c r="AR50" s="235"/>
      <c r="AS50" s="235"/>
      <c r="AT50" s="235"/>
      <c r="AU50" s="235"/>
      <c r="AV50" s="235"/>
      <c r="AW50" s="235"/>
      <c r="AX50" s="235"/>
      <c r="AY50" s="235"/>
      <c r="AZ50" s="236"/>
    </row>
    <row r="51" spans="1:59" s="22" customFormat="1" ht="15" customHeight="1">
      <c r="A51" s="264"/>
      <c r="B51" s="268"/>
      <c r="C51" s="269"/>
      <c r="D51" s="269"/>
      <c r="E51" s="269"/>
      <c r="F51" s="269"/>
      <c r="G51" s="269"/>
      <c r="H51" s="269"/>
      <c r="I51" s="269"/>
      <c r="J51" s="269"/>
      <c r="K51" s="270"/>
      <c r="L51" s="237" t="s">
        <v>85</v>
      </c>
      <c r="M51" s="238"/>
      <c r="N51" s="239"/>
      <c r="O51" s="243" t="s">
        <v>89</v>
      </c>
      <c r="P51" s="244"/>
      <c r="Q51" s="245"/>
      <c r="R51" s="249" t="s">
        <v>87</v>
      </c>
      <c r="S51" s="250"/>
      <c r="T51" s="251"/>
      <c r="U51" s="290" t="s">
        <v>90</v>
      </c>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2"/>
    </row>
    <row r="52" spans="1:59" s="22" customFormat="1" ht="15" customHeight="1">
      <c r="A52" s="264"/>
      <c r="B52" s="271"/>
      <c r="C52" s="272"/>
      <c r="D52" s="272"/>
      <c r="E52" s="272"/>
      <c r="F52" s="272"/>
      <c r="G52" s="272"/>
      <c r="H52" s="272"/>
      <c r="I52" s="272"/>
      <c r="J52" s="272"/>
      <c r="K52" s="273"/>
      <c r="L52" s="240"/>
      <c r="M52" s="241"/>
      <c r="N52" s="242"/>
      <c r="O52" s="246"/>
      <c r="P52" s="247"/>
      <c r="Q52" s="248"/>
      <c r="R52" s="252"/>
      <c r="S52" s="253"/>
      <c r="T52" s="254"/>
      <c r="U52" s="293"/>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5"/>
    </row>
    <row r="53" spans="1:59" s="22" customFormat="1" ht="12.95" customHeight="1">
      <c r="A53" s="264">
        <v>3</v>
      </c>
      <c r="B53" s="265" t="str">
        <f>IF(VLOOKUP(A53,$B$32:$L$41,3,FALSE)="","",VLOOKUP(A53,$B$32:$L$41,3,FALSE))</f>
        <v>リクライニング車椅子</v>
      </c>
      <c r="C53" s="266"/>
      <c r="D53" s="266"/>
      <c r="E53" s="266"/>
      <c r="F53" s="266"/>
      <c r="G53" s="266"/>
      <c r="H53" s="266"/>
      <c r="I53" s="266"/>
      <c r="J53" s="266"/>
      <c r="K53" s="267"/>
      <c r="L53" s="234" t="s">
        <v>83</v>
      </c>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74"/>
      <c r="AL53" s="261" t="s">
        <v>84</v>
      </c>
      <c r="AM53" s="262"/>
      <c r="AN53" s="262"/>
      <c r="AO53" s="262"/>
      <c r="AP53" s="263"/>
      <c r="AQ53" s="234"/>
      <c r="AR53" s="235"/>
      <c r="AS53" s="235"/>
      <c r="AT53" s="235"/>
      <c r="AU53" s="235"/>
      <c r="AV53" s="235"/>
      <c r="AW53" s="235"/>
      <c r="AX53" s="235"/>
      <c r="AY53" s="235"/>
      <c r="AZ53" s="236"/>
    </row>
    <row r="54" spans="1:59" s="22" customFormat="1" ht="15" customHeight="1">
      <c r="A54" s="264"/>
      <c r="B54" s="268"/>
      <c r="C54" s="269"/>
      <c r="D54" s="269"/>
      <c r="E54" s="269"/>
      <c r="F54" s="269"/>
      <c r="G54" s="269"/>
      <c r="H54" s="269"/>
      <c r="I54" s="269"/>
      <c r="J54" s="269"/>
      <c r="K54" s="270"/>
      <c r="L54" s="237" t="s">
        <v>85</v>
      </c>
      <c r="M54" s="238"/>
      <c r="N54" s="239"/>
      <c r="O54" s="243" t="s">
        <v>91</v>
      </c>
      <c r="P54" s="244"/>
      <c r="Q54" s="245"/>
      <c r="R54" s="249" t="s">
        <v>87</v>
      </c>
      <c r="S54" s="250"/>
      <c r="T54" s="251"/>
      <c r="U54" s="284" t="s">
        <v>92</v>
      </c>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6"/>
    </row>
    <row r="55" spans="1:59" s="22" customFormat="1" ht="15" customHeight="1">
      <c r="A55" s="264"/>
      <c r="B55" s="271"/>
      <c r="C55" s="272"/>
      <c r="D55" s="272"/>
      <c r="E55" s="272"/>
      <c r="F55" s="272"/>
      <c r="G55" s="272"/>
      <c r="H55" s="272"/>
      <c r="I55" s="272"/>
      <c r="J55" s="272"/>
      <c r="K55" s="273"/>
      <c r="L55" s="240"/>
      <c r="M55" s="241"/>
      <c r="N55" s="242"/>
      <c r="O55" s="246"/>
      <c r="P55" s="247"/>
      <c r="Q55" s="248"/>
      <c r="R55" s="252"/>
      <c r="S55" s="253"/>
      <c r="T55" s="254"/>
      <c r="U55" s="287"/>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9"/>
    </row>
    <row r="56" spans="1:59" s="22" customFormat="1" ht="12.95" customHeight="1">
      <c r="A56" s="264">
        <v>4</v>
      </c>
      <c r="B56" s="265" t="str">
        <f>IF(VLOOKUP(A56,$B$32:$L$41,3,FALSE)="","",VLOOKUP(A56,$B$32:$L$41,3,FALSE))</f>
        <v>特殊浴槽</v>
      </c>
      <c r="C56" s="266"/>
      <c r="D56" s="266"/>
      <c r="E56" s="266"/>
      <c r="F56" s="266"/>
      <c r="G56" s="266"/>
      <c r="H56" s="266"/>
      <c r="I56" s="266"/>
      <c r="J56" s="266"/>
      <c r="K56" s="267"/>
      <c r="L56" s="234" t="s">
        <v>83</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74"/>
      <c r="AL56" s="261" t="s">
        <v>84</v>
      </c>
      <c r="AM56" s="262"/>
      <c r="AN56" s="262"/>
      <c r="AO56" s="262"/>
      <c r="AP56" s="263"/>
      <c r="AQ56" s="234"/>
      <c r="AR56" s="235"/>
      <c r="AS56" s="235"/>
      <c r="AT56" s="235"/>
      <c r="AU56" s="235"/>
      <c r="AV56" s="235"/>
      <c r="AW56" s="235"/>
      <c r="AX56" s="235"/>
      <c r="AY56" s="235"/>
      <c r="AZ56" s="236"/>
    </row>
    <row r="57" spans="1:59" s="22" customFormat="1" ht="15" customHeight="1">
      <c r="A57" s="264"/>
      <c r="B57" s="268"/>
      <c r="C57" s="269"/>
      <c r="D57" s="269"/>
      <c r="E57" s="269"/>
      <c r="F57" s="269"/>
      <c r="G57" s="269"/>
      <c r="H57" s="269"/>
      <c r="I57" s="269"/>
      <c r="J57" s="269"/>
      <c r="K57" s="270"/>
      <c r="L57" s="237" t="s">
        <v>85</v>
      </c>
      <c r="M57" s="238"/>
      <c r="N57" s="239"/>
      <c r="O57" s="243"/>
      <c r="P57" s="244"/>
      <c r="Q57" s="245"/>
      <c r="R57" s="249" t="s">
        <v>87</v>
      </c>
      <c r="S57" s="250"/>
      <c r="T57" s="251"/>
      <c r="U57" s="255"/>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7"/>
    </row>
    <row r="58" spans="1:59" s="22" customFormat="1" ht="15" customHeight="1">
      <c r="A58" s="264"/>
      <c r="B58" s="271"/>
      <c r="C58" s="272"/>
      <c r="D58" s="272"/>
      <c r="E58" s="272"/>
      <c r="F58" s="272"/>
      <c r="G58" s="272"/>
      <c r="H58" s="272"/>
      <c r="I58" s="272"/>
      <c r="J58" s="272"/>
      <c r="K58" s="273"/>
      <c r="L58" s="240"/>
      <c r="M58" s="241"/>
      <c r="N58" s="242"/>
      <c r="O58" s="246"/>
      <c r="P58" s="247"/>
      <c r="Q58" s="248"/>
      <c r="R58" s="252"/>
      <c r="S58" s="253"/>
      <c r="T58" s="254"/>
      <c r="U58" s="258"/>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60"/>
    </row>
    <row r="59" spans="1:59" s="22" customFormat="1" ht="12.95" customHeight="1">
      <c r="A59" s="264">
        <v>5</v>
      </c>
      <c r="B59" s="265" t="str">
        <f>IF(VLOOKUP(A59,$B$32:$L$41,3,FALSE)="","",VLOOKUP(A59,$B$32:$L$41,3,FALSE))</f>
        <v>シャワーチェア</v>
      </c>
      <c r="C59" s="266"/>
      <c r="D59" s="266"/>
      <c r="E59" s="266"/>
      <c r="F59" s="266"/>
      <c r="G59" s="266"/>
      <c r="H59" s="266"/>
      <c r="I59" s="266"/>
      <c r="J59" s="266"/>
      <c r="K59" s="267"/>
      <c r="L59" s="234" t="s">
        <v>83</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74"/>
      <c r="AL59" s="261" t="s">
        <v>84</v>
      </c>
      <c r="AM59" s="262"/>
      <c r="AN59" s="262"/>
      <c r="AO59" s="262"/>
      <c r="AP59" s="263"/>
      <c r="AQ59" s="234"/>
      <c r="AR59" s="235"/>
      <c r="AS59" s="235"/>
      <c r="AT59" s="235"/>
      <c r="AU59" s="235"/>
      <c r="AV59" s="235"/>
      <c r="AW59" s="235"/>
      <c r="AX59" s="235"/>
      <c r="AY59" s="235"/>
      <c r="AZ59" s="236"/>
    </row>
    <row r="60" spans="1:59" s="22" customFormat="1" ht="15" customHeight="1">
      <c r="A60" s="264"/>
      <c r="B60" s="268"/>
      <c r="C60" s="269"/>
      <c r="D60" s="269"/>
      <c r="E60" s="269"/>
      <c r="F60" s="269"/>
      <c r="G60" s="269"/>
      <c r="H60" s="269"/>
      <c r="I60" s="269"/>
      <c r="J60" s="269"/>
      <c r="K60" s="270"/>
      <c r="L60" s="237" t="s">
        <v>85</v>
      </c>
      <c r="M60" s="238"/>
      <c r="N60" s="239"/>
      <c r="O60" s="243"/>
      <c r="P60" s="244"/>
      <c r="Q60" s="245"/>
      <c r="R60" s="249" t="s">
        <v>87</v>
      </c>
      <c r="S60" s="250"/>
      <c r="T60" s="251"/>
      <c r="U60" s="255"/>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7"/>
    </row>
    <row r="61" spans="1:59" s="22" customFormat="1" ht="15" customHeight="1">
      <c r="A61" s="264"/>
      <c r="B61" s="271"/>
      <c r="C61" s="272"/>
      <c r="D61" s="272"/>
      <c r="E61" s="272"/>
      <c r="F61" s="272"/>
      <c r="G61" s="272"/>
      <c r="H61" s="272"/>
      <c r="I61" s="272"/>
      <c r="J61" s="272"/>
      <c r="K61" s="273"/>
      <c r="L61" s="240"/>
      <c r="M61" s="241"/>
      <c r="N61" s="242"/>
      <c r="O61" s="246"/>
      <c r="P61" s="247"/>
      <c r="Q61" s="248"/>
      <c r="R61" s="252"/>
      <c r="S61" s="253"/>
      <c r="T61" s="254"/>
      <c r="U61" s="258"/>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60"/>
    </row>
    <row r="62" spans="1:59" s="22" customFormat="1" ht="12.95" customHeight="1">
      <c r="A62" s="264">
        <v>6</v>
      </c>
      <c r="B62" s="265" t="str">
        <f>IF(VLOOKUP(A62,$B$32:$L$41,3,FALSE)="","",VLOOKUP(A62,$B$32:$L$41,3,FALSE))</f>
        <v/>
      </c>
      <c r="C62" s="266"/>
      <c r="D62" s="266"/>
      <c r="E62" s="266"/>
      <c r="F62" s="266"/>
      <c r="G62" s="266"/>
      <c r="H62" s="266"/>
      <c r="I62" s="266"/>
      <c r="J62" s="266"/>
      <c r="K62" s="267"/>
      <c r="L62" s="234" t="s">
        <v>83</v>
      </c>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74"/>
      <c r="AL62" s="261" t="s">
        <v>84</v>
      </c>
      <c r="AM62" s="262"/>
      <c r="AN62" s="262"/>
      <c r="AO62" s="262"/>
      <c r="AP62" s="263"/>
      <c r="AQ62" s="234"/>
      <c r="AR62" s="235"/>
      <c r="AS62" s="235"/>
      <c r="AT62" s="235"/>
      <c r="AU62" s="235"/>
      <c r="AV62" s="235"/>
      <c r="AW62" s="235"/>
      <c r="AX62" s="235"/>
      <c r="AY62" s="235"/>
      <c r="AZ62" s="236"/>
    </row>
    <row r="63" spans="1:59" s="22" customFormat="1" ht="15" customHeight="1">
      <c r="A63" s="264"/>
      <c r="B63" s="268"/>
      <c r="C63" s="269"/>
      <c r="D63" s="269"/>
      <c r="E63" s="269"/>
      <c r="F63" s="269"/>
      <c r="G63" s="269"/>
      <c r="H63" s="269"/>
      <c r="I63" s="269"/>
      <c r="J63" s="269"/>
      <c r="K63" s="270"/>
      <c r="L63" s="237" t="s">
        <v>85</v>
      </c>
      <c r="M63" s="238"/>
      <c r="N63" s="239"/>
      <c r="O63" s="243"/>
      <c r="P63" s="244"/>
      <c r="Q63" s="245"/>
      <c r="R63" s="249" t="s">
        <v>87</v>
      </c>
      <c r="S63" s="250"/>
      <c r="T63" s="251"/>
      <c r="U63" s="255"/>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7"/>
    </row>
    <row r="64" spans="1:59" s="22" customFormat="1" ht="15" customHeight="1">
      <c r="A64" s="264"/>
      <c r="B64" s="271"/>
      <c r="C64" s="272"/>
      <c r="D64" s="272"/>
      <c r="E64" s="272"/>
      <c r="F64" s="272"/>
      <c r="G64" s="272"/>
      <c r="H64" s="272"/>
      <c r="I64" s="272"/>
      <c r="J64" s="272"/>
      <c r="K64" s="273"/>
      <c r="L64" s="240"/>
      <c r="M64" s="241"/>
      <c r="N64" s="242"/>
      <c r="O64" s="246"/>
      <c r="P64" s="247"/>
      <c r="Q64" s="248"/>
      <c r="R64" s="252"/>
      <c r="S64" s="253"/>
      <c r="T64" s="254"/>
      <c r="U64" s="258"/>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60"/>
    </row>
    <row r="65" spans="1:58" s="22" customFormat="1" ht="12.95" customHeight="1">
      <c r="A65" s="264">
        <v>7</v>
      </c>
      <c r="B65" s="265" t="str">
        <f>IF(VLOOKUP(A65,$B$32:$L$41,3,FALSE)="","",VLOOKUP(A65,$B$32:$L$41,3,FALSE))</f>
        <v/>
      </c>
      <c r="C65" s="266"/>
      <c r="D65" s="266"/>
      <c r="E65" s="266"/>
      <c r="F65" s="266"/>
      <c r="G65" s="266"/>
      <c r="H65" s="266"/>
      <c r="I65" s="266"/>
      <c r="J65" s="266"/>
      <c r="K65" s="267"/>
      <c r="L65" s="234" t="s">
        <v>83</v>
      </c>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74"/>
      <c r="AL65" s="261" t="s">
        <v>84</v>
      </c>
      <c r="AM65" s="262"/>
      <c r="AN65" s="262"/>
      <c r="AO65" s="262"/>
      <c r="AP65" s="263"/>
      <c r="AQ65" s="234"/>
      <c r="AR65" s="235"/>
      <c r="AS65" s="235"/>
      <c r="AT65" s="235"/>
      <c r="AU65" s="235"/>
      <c r="AV65" s="235"/>
      <c r="AW65" s="235"/>
      <c r="AX65" s="235"/>
      <c r="AY65" s="235"/>
      <c r="AZ65" s="236"/>
    </row>
    <row r="66" spans="1:58" s="22" customFormat="1" ht="15" customHeight="1">
      <c r="A66" s="264"/>
      <c r="B66" s="268"/>
      <c r="C66" s="269"/>
      <c r="D66" s="269"/>
      <c r="E66" s="269"/>
      <c r="F66" s="269"/>
      <c r="G66" s="269"/>
      <c r="H66" s="269"/>
      <c r="I66" s="269"/>
      <c r="J66" s="269"/>
      <c r="K66" s="270"/>
      <c r="L66" s="237" t="s">
        <v>85</v>
      </c>
      <c r="M66" s="238"/>
      <c r="N66" s="239"/>
      <c r="O66" s="243"/>
      <c r="P66" s="244"/>
      <c r="Q66" s="245"/>
      <c r="R66" s="249" t="s">
        <v>87</v>
      </c>
      <c r="S66" s="250"/>
      <c r="T66" s="251"/>
      <c r="U66" s="255"/>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7"/>
    </row>
    <row r="67" spans="1:58" s="22" customFormat="1" ht="15" customHeight="1">
      <c r="A67" s="264"/>
      <c r="B67" s="271"/>
      <c r="C67" s="272"/>
      <c r="D67" s="272"/>
      <c r="E67" s="272"/>
      <c r="F67" s="272"/>
      <c r="G67" s="272"/>
      <c r="H67" s="272"/>
      <c r="I67" s="272"/>
      <c r="J67" s="272"/>
      <c r="K67" s="273"/>
      <c r="L67" s="240"/>
      <c r="M67" s="241"/>
      <c r="N67" s="242"/>
      <c r="O67" s="246"/>
      <c r="P67" s="247"/>
      <c r="Q67" s="248"/>
      <c r="R67" s="252"/>
      <c r="S67" s="253"/>
      <c r="T67" s="254"/>
      <c r="U67" s="258"/>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60"/>
      <c r="BF67" s="24" t="s">
        <v>93</v>
      </c>
    </row>
    <row r="68" spans="1:58" s="22" customFormat="1" ht="12.95" customHeight="1">
      <c r="A68" s="264">
        <v>8</v>
      </c>
      <c r="B68" s="265" t="str">
        <f>IF(VLOOKUP(A68,$B$32:$L$41,3,FALSE)="","",VLOOKUP(A68,$B$32:$L$41,3,FALSE))</f>
        <v/>
      </c>
      <c r="C68" s="266"/>
      <c r="D68" s="266"/>
      <c r="E68" s="266"/>
      <c r="F68" s="266"/>
      <c r="G68" s="266"/>
      <c r="H68" s="266"/>
      <c r="I68" s="266"/>
      <c r="J68" s="266"/>
      <c r="K68" s="267"/>
      <c r="L68" s="234" t="s">
        <v>83</v>
      </c>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74"/>
      <c r="AL68" s="261" t="s">
        <v>84</v>
      </c>
      <c r="AM68" s="262"/>
      <c r="AN68" s="262"/>
      <c r="AO68" s="262"/>
      <c r="AP68" s="263"/>
      <c r="AQ68" s="234"/>
      <c r="AR68" s="235"/>
      <c r="AS68" s="235"/>
      <c r="AT68" s="235"/>
      <c r="AU68" s="235"/>
      <c r="AV68" s="235"/>
      <c r="AW68" s="235"/>
      <c r="AX68" s="235"/>
      <c r="AY68" s="235"/>
      <c r="AZ68" s="236"/>
      <c r="BF68" s="24" t="s">
        <v>94</v>
      </c>
    </row>
    <row r="69" spans="1:58" s="22" customFormat="1" ht="15" customHeight="1">
      <c r="A69" s="264"/>
      <c r="B69" s="268"/>
      <c r="C69" s="269"/>
      <c r="D69" s="269"/>
      <c r="E69" s="269"/>
      <c r="F69" s="269"/>
      <c r="G69" s="269"/>
      <c r="H69" s="269"/>
      <c r="I69" s="269"/>
      <c r="J69" s="269"/>
      <c r="K69" s="270"/>
      <c r="L69" s="237" t="s">
        <v>85</v>
      </c>
      <c r="M69" s="238"/>
      <c r="N69" s="239"/>
      <c r="O69" s="243"/>
      <c r="P69" s="244"/>
      <c r="Q69" s="245"/>
      <c r="R69" s="249" t="s">
        <v>87</v>
      </c>
      <c r="S69" s="250"/>
      <c r="T69" s="251"/>
      <c r="U69" s="255"/>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7"/>
      <c r="BF69" s="24"/>
    </row>
    <row r="70" spans="1:58" s="22" customFormat="1" ht="15" customHeight="1">
      <c r="A70" s="264"/>
      <c r="B70" s="271"/>
      <c r="C70" s="272"/>
      <c r="D70" s="272"/>
      <c r="E70" s="272"/>
      <c r="F70" s="272"/>
      <c r="G70" s="272"/>
      <c r="H70" s="272"/>
      <c r="I70" s="272"/>
      <c r="J70" s="272"/>
      <c r="K70" s="273"/>
      <c r="L70" s="240"/>
      <c r="M70" s="241"/>
      <c r="N70" s="242"/>
      <c r="O70" s="246"/>
      <c r="P70" s="247"/>
      <c r="Q70" s="248"/>
      <c r="R70" s="252"/>
      <c r="S70" s="253"/>
      <c r="T70" s="254"/>
      <c r="U70" s="258"/>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60"/>
      <c r="BF70" s="24" t="s">
        <v>86</v>
      </c>
    </row>
    <row r="71" spans="1:58" s="22" customFormat="1" ht="12.95" customHeight="1">
      <c r="A71" s="264">
        <v>9</v>
      </c>
      <c r="B71" s="265" t="str">
        <f>IF(VLOOKUP(A71,$B$32:$L$41,3,FALSE)="","",VLOOKUP(A71,$B$32:$L$41,3,FALSE))</f>
        <v/>
      </c>
      <c r="C71" s="266"/>
      <c r="D71" s="266"/>
      <c r="E71" s="266"/>
      <c r="F71" s="266"/>
      <c r="G71" s="266"/>
      <c r="H71" s="266"/>
      <c r="I71" s="266"/>
      <c r="J71" s="266"/>
      <c r="K71" s="267"/>
      <c r="L71" s="234" t="s">
        <v>83</v>
      </c>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74"/>
      <c r="AL71" s="261" t="s">
        <v>84</v>
      </c>
      <c r="AM71" s="262"/>
      <c r="AN71" s="262"/>
      <c r="AO71" s="262"/>
      <c r="AP71" s="263"/>
      <c r="AQ71" s="234"/>
      <c r="AR71" s="235"/>
      <c r="AS71" s="235"/>
      <c r="AT71" s="235"/>
      <c r="AU71" s="235"/>
      <c r="AV71" s="235"/>
      <c r="AW71" s="235"/>
      <c r="AX71" s="235"/>
      <c r="AY71" s="235"/>
      <c r="AZ71" s="236"/>
      <c r="BF71" s="24" t="s">
        <v>89</v>
      </c>
    </row>
    <row r="72" spans="1:58" s="22" customFormat="1" ht="15" customHeight="1">
      <c r="A72" s="264"/>
      <c r="B72" s="268"/>
      <c r="C72" s="269"/>
      <c r="D72" s="269"/>
      <c r="E72" s="269"/>
      <c r="F72" s="269"/>
      <c r="G72" s="269"/>
      <c r="H72" s="269"/>
      <c r="I72" s="269"/>
      <c r="J72" s="269"/>
      <c r="K72" s="270"/>
      <c r="L72" s="237" t="s">
        <v>85</v>
      </c>
      <c r="M72" s="238"/>
      <c r="N72" s="239"/>
      <c r="O72" s="243"/>
      <c r="P72" s="244"/>
      <c r="Q72" s="245"/>
      <c r="R72" s="249" t="s">
        <v>87</v>
      </c>
      <c r="S72" s="250"/>
      <c r="T72" s="251"/>
      <c r="U72" s="255"/>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7"/>
      <c r="BF72" s="24" t="s">
        <v>91</v>
      </c>
    </row>
    <row r="73" spans="1:58" s="22" customFormat="1" ht="15" customHeight="1">
      <c r="A73" s="264"/>
      <c r="B73" s="271"/>
      <c r="C73" s="272"/>
      <c r="D73" s="272"/>
      <c r="E73" s="272"/>
      <c r="F73" s="272"/>
      <c r="G73" s="272"/>
      <c r="H73" s="272"/>
      <c r="I73" s="272"/>
      <c r="J73" s="272"/>
      <c r="K73" s="273"/>
      <c r="L73" s="240"/>
      <c r="M73" s="241"/>
      <c r="N73" s="242"/>
      <c r="O73" s="246"/>
      <c r="P73" s="247"/>
      <c r="Q73" s="248"/>
      <c r="R73" s="252"/>
      <c r="S73" s="253"/>
      <c r="T73" s="254"/>
      <c r="U73" s="258"/>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60"/>
      <c r="BF73" s="24"/>
    </row>
    <row r="74" spans="1:58" s="22" customFormat="1" ht="12.95" customHeight="1">
      <c r="A74" s="264">
        <v>10</v>
      </c>
      <c r="B74" s="265" t="str">
        <f>IF(VLOOKUP(A74,$B$32:$L$41,3,FALSE)="","",VLOOKUP(A74,$B$32:$L$41,3,FALSE))</f>
        <v/>
      </c>
      <c r="C74" s="266"/>
      <c r="D74" s="266"/>
      <c r="E74" s="266"/>
      <c r="F74" s="266"/>
      <c r="G74" s="266"/>
      <c r="H74" s="266"/>
      <c r="I74" s="266"/>
      <c r="J74" s="266"/>
      <c r="K74" s="267"/>
      <c r="L74" s="234" t="s">
        <v>83</v>
      </c>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74"/>
      <c r="AL74" s="261" t="s">
        <v>84</v>
      </c>
      <c r="AM74" s="262"/>
      <c r="AN74" s="262"/>
      <c r="AO74" s="262"/>
      <c r="AP74" s="263"/>
      <c r="AQ74" s="234"/>
      <c r="AR74" s="235"/>
      <c r="AS74" s="235"/>
      <c r="AT74" s="235"/>
      <c r="AU74" s="235"/>
      <c r="AV74" s="235"/>
      <c r="AW74" s="235"/>
      <c r="AX74" s="235"/>
      <c r="AY74" s="235"/>
      <c r="AZ74" s="236"/>
    </row>
    <row r="75" spans="1:58" s="22" customFormat="1" ht="15" customHeight="1">
      <c r="A75" s="264"/>
      <c r="B75" s="268"/>
      <c r="C75" s="269"/>
      <c r="D75" s="269"/>
      <c r="E75" s="269"/>
      <c r="F75" s="269"/>
      <c r="G75" s="269"/>
      <c r="H75" s="269"/>
      <c r="I75" s="269"/>
      <c r="J75" s="269"/>
      <c r="K75" s="270"/>
      <c r="L75" s="237" t="s">
        <v>85</v>
      </c>
      <c r="M75" s="238"/>
      <c r="N75" s="239"/>
      <c r="O75" s="243"/>
      <c r="P75" s="244"/>
      <c r="Q75" s="245"/>
      <c r="R75" s="249" t="s">
        <v>87</v>
      </c>
      <c r="S75" s="250"/>
      <c r="T75" s="251"/>
      <c r="U75" s="255"/>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7"/>
    </row>
    <row r="76" spans="1:58" s="22" customFormat="1" ht="15" customHeight="1" thickBot="1">
      <c r="A76" s="264"/>
      <c r="B76" s="271"/>
      <c r="C76" s="272"/>
      <c r="D76" s="272"/>
      <c r="E76" s="272"/>
      <c r="F76" s="272"/>
      <c r="G76" s="272"/>
      <c r="H76" s="272"/>
      <c r="I76" s="272"/>
      <c r="J76" s="272"/>
      <c r="K76" s="273"/>
      <c r="L76" s="275"/>
      <c r="M76" s="276"/>
      <c r="N76" s="277"/>
      <c r="O76" s="146"/>
      <c r="P76" s="147"/>
      <c r="Q76" s="148"/>
      <c r="R76" s="278"/>
      <c r="S76" s="279"/>
      <c r="T76" s="280"/>
      <c r="U76" s="281"/>
      <c r="V76" s="282"/>
      <c r="W76" s="282"/>
      <c r="X76" s="282"/>
      <c r="Y76" s="282"/>
      <c r="Z76" s="282"/>
      <c r="AA76" s="282"/>
      <c r="AB76" s="282"/>
      <c r="AC76" s="282"/>
      <c r="AD76" s="282"/>
      <c r="AE76" s="282"/>
      <c r="AF76" s="282"/>
      <c r="AG76" s="282"/>
      <c r="AH76" s="282"/>
      <c r="AI76" s="282"/>
      <c r="AJ76" s="282"/>
      <c r="AK76" s="282"/>
      <c r="AL76" s="282"/>
      <c r="AM76" s="282"/>
      <c r="AN76" s="282"/>
      <c r="AO76" s="282"/>
      <c r="AP76" s="282"/>
      <c r="AQ76" s="282"/>
      <c r="AR76" s="282"/>
      <c r="AS76" s="282"/>
      <c r="AT76" s="282"/>
      <c r="AU76" s="282"/>
      <c r="AV76" s="282"/>
      <c r="AW76" s="282"/>
      <c r="AX76" s="282"/>
      <c r="AY76" s="282"/>
      <c r="AZ76" s="283"/>
    </row>
    <row r="77" spans="1:58" s="22" customFormat="1" ht="15" customHeight="1">
      <c r="A77" s="25"/>
      <c r="C77" s="18"/>
      <c r="D77" s="18"/>
      <c r="E77" s="18"/>
      <c r="F77" s="18"/>
      <c r="G77" s="18"/>
      <c r="H77" s="18"/>
      <c r="I77" s="18"/>
      <c r="J77" s="18"/>
      <c r="K77" s="18"/>
      <c r="L77" s="18"/>
      <c r="M77" s="26"/>
      <c r="N77" s="26"/>
      <c r="O77" s="26"/>
      <c r="P77" s="27"/>
      <c r="Q77" s="27"/>
      <c r="R77" s="27"/>
      <c r="S77" s="12"/>
      <c r="T77" s="12"/>
      <c r="U77" s="12"/>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row>
    <row r="78" spans="1:58" s="22" customFormat="1" ht="1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row>
    <row r="79" spans="1:58" s="22" customFormat="1" ht="1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row>
    <row r="80" spans="1:58" s="22" customFormat="1" ht="15" customHeight="1">
      <c r="A80" s="25"/>
      <c r="B80" s="232" t="s">
        <v>95</v>
      </c>
      <c r="C80" s="232"/>
      <c r="D80" s="232"/>
      <c r="E80" s="232"/>
      <c r="F80" s="232"/>
      <c r="G80" s="232"/>
      <c r="H80" s="232"/>
      <c r="I80" s="233"/>
      <c r="J80" s="192" t="s">
        <v>56</v>
      </c>
      <c r="K80" s="192"/>
      <c r="L80" s="192"/>
      <c r="M80" s="192"/>
      <c r="N80" s="192"/>
      <c r="O80" s="193">
        <f>SUM(AH83:AL92,U96:Y115)*$BC$15</f>
        <v>2690000</v>
      </c>
      <c r="P80" s="193"/>
      <c r="Q80" s="193"/>
      <c r="R80" s="193"/>
      <c r="S80" s="193"/>
      <c r="T80" s="193"/>
      <c r="U80" s="29"/>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row>
    <row r="81" spans="1:64" s="22" customFormat="1" ht="15" customHeight="1">
      <c r="A81" s="25"/>
      <c r="B81" s="25"/>
      <c r="C81" s="98" t="s">
        <v>96</v>
      </c>
      <c r="D81" s="98"/>
      <c r="E81" s="98"/>
      <c r="F81" s="98"/>
      <c r="G81" s="98"/>
      <c r="H81" s="98"/>
      <c r="I81" s="98"/>
      <c r="J81" s="98"/>
      <c r="K81" s="98"/>
      <c r="L81" s="98"/>
      <c r="M81" s="98"/>
      <c r="N81" s="98"/>
      <c r="O81" s="98"/>
      <c r="P81" s="98"/>
      <c r="Q81" s="98"/>
      <c r="R81" s="98"/>
      <c r="S81" s="98"/>
      <c r="T81" s="98"/>
      <c r="U81" s="98"/>
      <c r="V81" s="98"/>
      <c r="W81" s="98"/>
      <c r="X81" s="98"/>
      <c r="Y81" s="98"/>
      <c r="Z81" s="98"/>
      <c r="AA81" s="98"/>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row>
    <row r="82" spans="1:64" s="22" customFormat="1" ht="15" customHeight="1">
      <c r="A82" s="25"/>
      <c r="B82" s="179"/>
      <c r="C82" s="179"/>
      <c r="D82" s="179" t="s">
        <v>81</v>
      </c>
      <c r="E82" s="179"/>
      <c r="F82" s="179"/>
      <c r="G82" s="179"/>
      <c r="H82" s="179"/>
      <c r="I82" s="179"/>
      <c r="J82" s="179"/>
      <c r="K82" s="179"/>
      <c r="L82" s="179"/>
      <c r="M82" s="229" t="s">
        <v>97</v>
      </c>
      <c r="N82" s="230"/>
      <c r="O82" s="230"/>
      <c r="P82" s="230"/>
      <c r="Q82" s="230"/>
      <c r="R82" s="230"/>
      <c r="S82" s="230"/>
      <c r="T82" s="231"/>
      <c r="U82" s="229" t="s">
        <v>98</v>
      </c>
      <c r="V82" s="230"/>
      <c r="W82" s="230"/>
      <c r="X82" s="230"/>
      <c r="Y82" s="230"/>
      <c r="Z82" s="230"/>
      <c r="AA82" s="230"/>
      <c r="AB82" s="231"/>
      <c r="AC82" s="229" t="s">
        <v>65</v>
      </c>
      <c r="AD82" s="230"/>
      <c r="AE82" s="230"/>
      <c r="AF82" s="230"/>
      <c r="AG82" s="231"/>
      <c r="AH82" s="179" t="s">
        <v>99</v>
      </c>
      <c r="AI82" s="179"/>
      <c r="AJ82" s="179"/>
      <c r="AK82" s="179"/>
      <c r="AL82" s="179"/>
      <c r="AM82" s="189" t="s">
        <v>100</v>
      </c>
      <c r="AN82" s="190"/>
      <c r="AO82" s="190"/>
      <c r="AP82" s="190"/>
      <c r="AQ82" s="191"/>
      <c r="AR82" s="189" t="s">
        <v>101</v>
      </c>
      <c r="AS82" s="190"/>
      <c r="AT82" s="190"/>
      <c r="AU82" s="190"/>
      <c r="AV82" s="191"/>
      <c r="AW82" s="118" t="s">
        <v>102</v>
      </c>
      <c r="AX82" s="119"/>
      <c r="AY82" s="119"/>
      <c r="AZ82" s="119"/>
      <c r="BA82" s="120"/>
      <c r="BB82" s="118" t="s">
        <v>103</v>
      </c>
      <c r="BC82" s="119"/>
      <c r="BD82" s="119"/>
      <c r="BE82" s="119"/>
      <c r="BF82" s="120"/>
      <c r="BG82" s="25"/>
      <c r="BH82" s="25"/>
      <c r="BI82" s="25"/>
      <c r="BJ82" s="25"/>
      <c r="BK82" s="25"/>
      <c r="BL82" s="25"/>
    </row>
    <row r="83" spans="1:64" s="22" customFormat="1" ht="15" customHeight="1">
      <c r="A83" s="25"/>
      <c r="B83" s="194">
        <v>1</v>
      </c>
      <c r="C83" s="195"/>
      <c r="D83" s="226" t="s">
        <v>104</v>
      </c>
      <c r="E83" s="226"/>
      <c r="F83" s="226"/>
      <c r="G83" s="226"/>
      <c r="H83" s="226"/>
      <c r="I83" s="226"/>
      <c r="J83" s="226"/>
      <c r="K83" s="226"/>
      <c r="L83" s="226"/>
      <c r="M83" s="214" t="s">
        <v>105</v>
      </c>
      <c r="N83" s="215"/>
      <c r="O83" s="215"/>
      <c r="P83" s="215"/>
      <c r="Q83" s="215"/>
      <c r="R83" s="215"/>
      <c r="S83" s="215"/>
      <c r="T83" s="216"/>
      <c r="U83" s="214">
        <v>46081</v>
      </c>
      <c r="V83" s="215"/>
      <c r="W83" s="215"/>
      <c r="X83" s="215"/>
      <c r="Y83" s="215"/>
      <c r="Z83" s="215"/>
      <c r="AA83" s="215"/>
      <c r="AB83" s="216"/>
      <c r="AC83" s="217">
        <v>1</v>
      </c>
      <c r="AD83" s="218"/>
      <c r="AE83" s="218"/>
      <c r="AF83" s="218"/>
      <c r="AG83" s="219"/>
      <c r="AH83" s="212">
        <v>600000</v>
      </c>
      <c r="AI83" s="212"/>
      <c r="AJ83" s="212"/>
      <c r="AK83" s="212"/>
      <c r="AL83" s="212"/>
      <c r="AM83" s="220">
        <f>IF(D83="","",AH83*0.1)</f>
        <v>60000</v>
      </c>
      <c r="AN83" s="221"/>
      <c r="AO83" s="221"/>
      <c r="AP83" s="221"/>
      <c r="AQ83" s="222"/>
      <c r="AR83" s="220">
        <f>IF(D83="","",SUM(AH83:AQ83))</f>
        <v>660000</v>
      </c>
      <c r="AS83" s="221"/>
      <c r="AT83" s="221"/>
      <c r="AU83" s="221"/>
      <c r="AV83" s="222"/>
      <c r="AW83" s="223" t="s">
        <v>106</v>
      </c>
      <c r="AX83" s="224"/>
      <c r="AY83" s="224"/>
      <c r="AZ83" s="224"/>
      <c r="BA83" s="225"/>
      <c r="BB83" s="223" t="s">
        <v>107</v>
      </c>
      <c r="BC83" s="224"/>
      <c r="BD83" s="224"/>
      <c r="BE83" s="224"/>
      <c r="BF83" s="225"/>
      <c r="BG83" s="25"/>
      <c r="BH83" s="25"/>
      <c r="BI83" s="25"/>
      <c r="BJ83" s="25"/>
      <c r="BK83" s="25"/>
      <c r="BL83" s="25"/>
    </row>
    <row r="84" spans="1:64" s="22" customFormat="1" ht="15" customHeight="1">
      <c r="A84" s="25"/>
      <c r="B84" s="194">
        <v>2</v>
      </c>
      <c r="C84" s="195"/>
      <c r="D84" s="226" t="s">
        <v>108</v>
      </c>
      <c r="E84" s="226"/>
      <c r="F84" s="226"/>
      <c r="G84" s="226"/>
      <c r="H84" s="226"/>
      <c r="I84" s="226"/>
      <c r="J84" s="226"/>
      <c r="K84" s="226"/>
      <c r="L84" s="226"/>
      <c r="M84" s="214" t="s">
        <v>109</v>
      </c>
      <c r="N84" s="215"/>
      <c r="O84" s="215"/>
      <c r="P84" s="215"/>
      <c r="Q84" s="215"/>
      <c r="R84" s="215"/>
      <c r="S84" s="215"/>
      <c r="T84" s="216"/>
      <c r="U84" s="214">
        <v>46053</v>
      </c>
      <c r="V84" s="215"/>
      <c r="W84" s="215"/>
      <c r="X84" s="215"/>
      <c r="Y84" s="215">
        <v>45322</v>
      </c>
      <c r="Z84" s="215"/>
      <c r="AA84" s="215"/>
      <c r="AB84" s="216"/>
      <c r="AC84" s="217">
        <v>1</v>
      </c>
      <c r="AD84" s="218"/>
      <c r="AE84" s="218"/>
      <c r="AF84" s="218"/>
      <c r="AG84" s="219"/>
      <c r="AH84" s="212">
        <v>190000</v>
      </c>
      <c r="AI84" s="212"/>
      <c r="AJ84" s="212"/>
      <c r="AK84" s="212"/>
      <c r="AL84" s="212"/>
      <c r="AM84" s="220">
        <f t="shared" ref="AM84:AM92" si="9">IF(D84="","",AH84*0.1)</f>
        <v>19000</v>
      </c>
      <c r="AN84" s="221"/>
      <c r="AO84" s="221"/>
      <c r="AP84" s="221"/>
      <c r="AQ84" s="222"/>
      <c r="AR84" s="220">
        <f t="shared" ref="AR84:AR92" si="10">IF(D84="","",SUM(AH84:AQ84))</f>
        <v>209000</v>
      </c>
      <c r="AS84" s="221"/>
      <c r="AT84" s="221"/>
      <c r="AU84" s="221"/>
      <c r="AV84" s="222"/>
      <c r="AW84" s="223" t="s">
        <v>106</v>
      </c>
      <c r="AX84" s="224"/>
      <c r="AY84" s="224"/>
      <c r="AZ84" s="224"/>
      <c r="BA84" s="225"/>
      <c r="BB84" s="223" t="s">
        <v>110</v>
      </c>
      <c r="BC84" s="224"/>
      <c r="BD84" s="224"/>
      <c r="BE84" s="224"/>
      <c r="BF84" s="225"/>
      <c r="BG84" s="25"/>
      <c r="BH84" s="25"/>
      <c r="BI84" s="25"/>
      <c r="BJ84" s="25"/>
      <c r="BK84" s="25"/>
      <c r="BL84" s="25"/>
    </row>
    <row r="85" spans="1:64" s="22" customFormat="1" ht="15" customHeight="1">
      <c r="A85" s="25"/>
      <c r="B85" s="194">
        <v>3</v>
      </c>
      <c r="C85" s="195"/>
      <c r="D85" s="226" t="s">
        <v>111</v>
      </c>
      <c r="E85" s="226"/>
      <c r="F85" s="226"/>
      <c r="G85" s="226"/>
      <c r="H85" s="226"/>
      <c r="I85" s="226"/>
      <c r="J85" s="226"/>
      <c r="K85" s="226"/>
      <c r="L85" s="226"/>
      <c r="M85" s="214" t="s">
        <v>112</v>
      </c>
      <c r="N85" s="215"/>
      <c r="O85" s="215"/>
      <c r="P85" s="215"/>
      <c r="Q85" s="215"/>
      <c r="R85" s="215"/>
      <c r="S85" s="215"/>
      <c r="T85" s="216"/>
      <c r="U85" s="214">
        <v>46081</v>
      </c>
      <c r="V85" s="215"/>
      <c r="W85" s="215"/>
      <c r="X85" s="215"/>
      <c r="Y85" s="215">
        <v>45350</v>
      </c>
      <c r="Z85" s="215"/>
      <c r="AA85" s="215"/>
      <c r="AB85" s="216"/>
      <c r="AC85" s="217">
        <v>1</v>
      </c>
      <c r="AD85" s="218"/>
      <c r="AE85" s="218"/>
      <c r="AF85" s="218"/>
      <c r="AG85" s="219"/>
      <c r="AH85" s="212">
        <v>100000</v>
      </c>
      <c r="AI85" s="212"/>
      <c r="AJ85" s="212"/>
      <c r="AK85" s="212"/>
      <c r="AL85" s="212"/>
      <c r="AM85" s="220">
        <f t="shared" si="9"/>
        <v>10000</v>
      </c>
      <c r="AN85" s="221"/>
      <c r="AO85" s="221"/>
      <c r="AP85" s="221"/>
      <c r="AQ85" s="222"/>
      <c r="AR85" s="220">
        <f t="shared" si="10"/>
        <v>110000</v>
      </c>
      <c r="AS85" s="221"/>
      <c r="AT85" s="221"/>
      <c r="AU85" s="221"/>
      <c r="AV85" s="222"/>
      <c r="AW85" s="223" t="s">
        <v>106</v>
      </c>
      <c r="AX85" s="224"/>
      <c r="AY85" s="224"/>
      <c r="AZ85" s="224"/>
      <c r="BA85" s="225"/>
      <c r="BB85" s="223" t="s">
        <v>110</v>
      </c>
      <c r="BC85" s="224"/>
      <c r="BD85" s="224"/>
      <c r="BE85" s="224"/>
      <c r="BF85" s="225"/>
      <c r="BG85" s="25"/>
      <c r="BH85" s="25"/>
      <c r="BI85" s="25"/>
      <c r="BJ85" s="25"/>
      <c r="BK85" s="25"/>
      <c r="BL85" s="25"/>
    </row>
    <row r="86" spans="1:64" s="22" customFormat="1" ht="15" customHeight="1">
      <c r="A86" s="25"/>
      <c r="B86" s="194">
        <v>4</v>
      </c>
      <c r="C86" s="195"/>
      <c r="D86" s="226"/>
      <c r="E86" s="226"/>
      <c r="F86" s="226"/>
      <c r="G86" s="226"/>
      <c r="H86" s="226"/>
      <c r="I86" s="226"/>
      <c r="J86" s="226"/>
      <c r="K86" s="226"/>
      <c r="L86" s="226"/>
      <c r="M86" s="214"/>
      <c r="N86" s="215"/>
      <c r="O86" s="215"/>
      <c r="P86" s="215"/>
      <c r="Q86" s="215"/>
      <c r="R86" s="215"/>
      <c r="S86" s="215"/>
      <c r="T86" s="216"/>
      <c r="U86" s="214"/>
      <c r="V86" s="215"/>
      <c r="W86" s="215"/>
      <c r="X86" s="215"/>
      <c r="Y86" s="215"/>
      <c r="Z86" s="215"/>
      <c r="AA86" s="215"/>
      <c r="AB86" s="216"/>
      <c r="AC86" s="217"/>
      <c r="AD86" s="218"/>
      <c r="AE86" s="218"/>
      <c r="AF86" s="218"/>
      <c r="AG86" s="219"/>
      <c r="AH86" s="212"/>
      <c r="AI86" s="212"/>
      <c r="AJ86" s="212"/>
      <c r="AK86" s="212"/>
      <c r="AL86" s="212"/>
      <c r="AM86" s="220" t="str">
        <f t="shared" si="9"/>
        <v/>
      </c>
      <c r="AN86" s="221"/>
      <c r="AO86" s="221"/>
      <c r="AP86" s="221"/>
      <c r="AQ86" s="222"/>
      <c r="AR86" s="220" t="str">
        <f t="shared" si="10"/>
        <v/>
      </c>
      <c r="AS86" s="221"/>
      <c r="AT86" s="221"/>
      <c r="AU86" s="221"/>
      <c r="AV86" s="222"/>
      <c r="AW86" s="223"/>
      <c r="AX86" s="224"/>
      <c r="AY86" s="224"/>
      <c r="AZ86" s="224"/>
      <c r="BA86" s="225"/>
      <c r="BB86" s="223"/>
      <c r="BC86" s="224"/>
      <c r="BD86" s="224"/>
      <c r="BE86" s="224"/>
      <c r="BF86" s="225"/>
      <c r="BG86" s="25"/>
      <c r="BH86" s="25"/>
      <c r="BI86" s="25"/>
      <c r="BJ86" s="25"/>
      <c r="BK86" s="25"/>
      <c r="BL86" s="25"/>
    </row>
    <row r="87" spans="1:64" s="22" customFormat="1" ht="15" customHeight="1">
      <c r="A87" s="25"/>
      <c r="B87" s="194">
        <v>5</v>
      </c>
      <c r="C87" s="195"/>
      <c r="D87" s="226"/>
      <c r="E87" s="226"/>
      <c r="F87" s="226"/>
      <c r="G87" s="226"/>
      <c r="H87" s="226"/>
      <c r="I87" s="226"/>
      <c r="J87" s="226"/>
      <c r="K87" s="226"/>
      <c r="L87" s="226"/>
      <c r="M87" s="214"/>
      <c r="N87" s="215"/>
      <c r="O87" s="215"/>
      <c r="P87" s="215"/>
      <c r="Q87" s="215"/>
      <c r="R87" s="215"/>
      <c r="S87" s="215"/>
      <c r="T87" s="216"/>
      <c r="U87" s="214"/>
      <c r="V87" s="215"/>
      <c r="W87" s="215"/>
      <c r="X87" s="215"/>
      <c r="Y87" s="215"/>
      <c r="Z87" s="215"/>
      <c r="AA87" s="215"/>
      <c r="AB87" s="216"/>
      <c r="AC87" s="217"/>
      <c r="AD87" s="218"/>
      <c r="AE87" s="218"/>
      <c r="AF87" s="218"/>
      <c r="AG87" s="219"/>
      <c r="AH87" s="212"/>
      <c r="AI87" s="212"/>
      <c r="AJ87" s="212"/>
      <c r="AK87" s="212"/>
      <c r="AL87" s="212"/>
      <c r="AM87" s="220" t="str">
        <f t="shared" si="9"/>
        <v/>
      </c>
      <c r="AN87" s="221"/>
      <c r="AO87" s="221"/>
      <c r="AP87" s="221"/>
      <c r="AQ87" s="222"/>
      <c r="AR87" s="220" t="str">
        <f t="shared" si="10"/>
        <v/>
      </c>
      <c r="AS87" s="221"/>
      <c r="AT87" s="221"/>
      <c r="AU87" s="221"/>
      <c r="AV87" s="222"/>
      <c r="AW87" s="223"/>
      <c r="AX87" s="224"/>
      <c r="AY87" s="224"/>
      <c r="AZ87" s="224"/>
      <c r="BA87" s="225"/>
      <c r="BB87" s="223"/>
      <c r="BC87" s="224"/>
      <c r="BD87" s="224"/>
      <c r="BE87" s="224"/>
      <c r="BF87" s="225"/>
      <c r="BG87" s="25"/>
      <c r="BH87" s="25"/>
      <c r="BI87" s="25"/>
      <c r="BJ87" s="25"/>
      <c r="BK87" s="25"/>
      <c r="BL87" s="25"/>
    </row>
    <row r="88" spans="1:64" s="22" customFormat="1" ht="15" customHeight="1">
      <c r="A88" s="25"/>
      <c r="B88" s="194">
        <v>6</v>
      </c>
      <c r="C88" s="195"/>
      <c r="D88" s="226"/>
      <c r="E88" s="226"/>
      <c r="F88" s="226"/>
      <c r="G88" s="226"/>
      <c r="H88" s="226"/>
      <c r="I88" s="226"/>
      <c r="J88" s="226"/>
      <c r="K88" s="226"/>
      <c r="L88" s="226"/>
      <c r="M88" s="214"/>
      <c r="N88" s="215"/>
      <c r="O88" s="215"/>
      <c r="P88" s="215"/>
      <c r="Q88" s="215"/>
      <c r="R88" s="215"/>
      <c r="S88" s="215"/>
      <c r="T88" s="216"/>
      <c r="U88" s="214"/>
      <c r="V88" s="215"/>
      <c r="W88" s="215"/>
      <c r="X88" s="215"/>
      <c r="Y88" s="215"/>
      <c r="Z88" s="215"/>
      <c r="AA88" s="215"/>
      <c r="AB88" s="216"/>
      <c r="AC88" s="217"/>
      <c r="AD88" s="218"/>
      <c r="AE88" s="218"/>
      <c r="AF88" s="218"/>
      <c r="AG88" s="219"/>
      <c r="AH88" s="212"/>
      <c r="AI88" s="212"/>
      <c r="AJ88" s="212"/>
      <c r="AK88" s="212"/>
      <c r="AL88" s="212"/>
      <c r="AM88" s="220" t="str">
        <f t="shared" si="9"/>
        <v/>
      </c>
      <c r="AN88" s="221"/>
      <c r="AO88" s="221"/>
      <c r="AP88" s="221"/>
      <c r="AQ88" s="222"/>
      <c r="AR88" s="220" t="str">
        <f t="shared" si="10"/>
        <v/>
      </c>
      <c r="AS88" s="221"/>
      <c r="AT88" s="221"/>
      <c r="AU88" s="221"/>
      <c r="AV88" s="222"/>
      <c r="AW88" s="223"/>
      <c r="AX88" s="224"/>
      <c r="AY88" s="224"/>
      <c r="AZ88" s="224"/>
      <c r="BA88" s="225"/>
      <c r="BB88" s="223"/>
      <c r="BC88" s="224"/>
      <c r="BD88" s="224"/>
      <c r="BE88" s="224"/>
      <c r="BF88" s="225"/>
      <c r="BG88" s="25"/>
      <c r="BH88" s="25"/>
      <c r="BI88" s="25"/>
      <c r="BJ88" s="25"/>
      <c r="BK88" s="25"/>
      <c r="BL88" s="25"/>
    </row>
    <row r="89" spans="1:64" s="22" customFormat="1" ht="15" customHeight="1">
      <c r="A89" s="25"/>
      <c r="B89" s="194">
        <v>7</v>
      </c>
      <c r="C89" s="195"/>
      <c r="D89" s="226"/>
      <c r="E89" s="226"/>
      <c r="F89" s="226"/>
      <c r="G89" s="226"/>
      <c r="H89" s="226"/>
      <c r="I89" s="226"/>
      <c r="J89" s="226"/>
      <c r="K89" s="226"/>
      <c r="L89" s="226"/>
      <c r="M89" s="214"/>
      <c r="N89" s="215"/>
      <c r="O89" s="215"/>
      <c r="P89" s="215"/>
      <c r="Q89" s="215"/>
      <c r="R89" s="215"/>
      <c r="S89" s="215"/>
      <c r="T89" s="216"/>
      <c r="U89" s="214"/>
      <c r="V89" s="215"/>
      <c r="W89" s="215"/>
      <c r="X89" s="215"/>
      <c r="Y89" s="215"/>
      <c r="Z89" s="215"/>
      <c r="AA89" s="215"/>
      <c r="AB89" s="216"/>
      <c r="AC89" s="217"/>
      <c r="AD89" s="218"/>
      <c r="AE89" s="218"/>
      <c r="AF89" s="218"/>
      <c r="AG89" s="219"/>
      <c r="AH89" s="212"/>
      <c r="AI89" s="212"/>
      <c r="AJ89" s="212"/>
      <c r="AK89" s="212"/>
      <c r="AL89" s="212"/>
      <c r="AM89" s="220" t="str">
        <f t="shared" si="9"/>
        <v/>
      </c>
      <c r="AN89" s="221"/>
      <c r="AO89" s="221"/>
      <c r="AP89" s="221"/>
      <c r="AQ89" s="222"/>
      <c r="AR89" s="220" t="str">
        <f t="shared" si="10"/>
        <v/>
      </c>
      <c r="AS89" s="221"/>
      <c r="AT89" s="221"/>
      <c r="AU89" s="221"/>
      <c r="AV89" s="222"/>
      <c r="AW89" s="223"/>
      <c r="AX89" s="224"/>
      <c r="AY89" s="224"/>
      <c r="AZ89" s="224"/>
      <c r="BA89" s="225"/>
      <c r="BB89" s="223"/>
      <c r="BC89" s="224"/>
      <c r="BD89" s="224"/>
      <c r="BE89" s="224"/>
      <c r="BF89" s="225"/>
      <c r="BG89" s="25"/>
      <c r="BH89" s="25"/>
      <c r="BI89" s="25"/>
      <c r="BJ89" s="25"/>
      <c r="BK89" s="25"/>
      <c r="BL89" s="25"/>
    </row>
    <row r="90" spans="1:64" s="22" customFormat="1" ht="15" customHeight="1">
      <c r="A90" s="25"/>
      <c r="B90" s="194">
        <v>8</v>
      </c>
      <c r="C90" s="195"/>
      <c r="D90" s="226"/>
      <c r="E90" s="226"/>
      <c r="F90" s="226"/>
      <c r="G90" s="226"/>
      <c r="H90" s="226"/>
      <c r="I90" s="226"/>
      <c r="J90" s="226"/>
      <c r="K90" s="226"/>
      <c r="L90" s="226"/>
      <c r="M90" s="214"/>
      <c r="N90" s="215"/>
      <c r="O90" s="215"/>
      <c r="P90" s="215"/>
      <c r="Q90" s="215"/>
      <c r="R90" s="215"/>
      <c r="S90" s="215"/>
      <c r="T90" s="216"/>
      <c r="U90" s="214"/>
      <c r="V90" s="215"/>
      <c r="W90" s="215"/>
      <c r="X90" s="215"/>
      <c r="Y90" s="215"/>
      <c r="Z90" s="215"/>
      <c r="AA90" s="215"/>
      <c r="AB90" s="216"/>
      <c r="AC90" s="217"/>
      <c r="AD90" s="218"/>
      <c r="AE90" s="218"/>
      <c r="AF90" s="218"/>
      <c r="AG90" s="219"/>
      <c r="AH90" s="212"/>
      <c r="AI90" s="212"/>
      <c r="AJ90" s="212"/>
      <c r="AK90" s="212"/>
      <c r="AL90" s="212"/>
      <c r="AM90" s="220" t="str">
        <f t="shared" si="9"/>
        <v/>
      </c>
      <c r="AN90" s="221"/>
      <c r="AO90" s="221"/>
      <c r="AP90" s="221"/>
      <c r="AQ90" s="222"/>
      <c r="AR90" s="220" t="str">
        <f t="shared" si="10"/>
        <v/>
      </c>
      <c r="AS90" s="221"/>
      <c r="AT90" s="221"/>
      <c r="AU90" s="221"/>
      <c r="AV90" s="222"/>
      <c r="AW90" s="223"/>
      <c r="AX90" s="224"/>
      <c r="AY90" s="224"/>
      <c r="AZ90" s="224"/>
      <c r="BA90" s="225"/>
      <c r="BB90" s="223"/>
      <c r="BC90" s="224"/>
      <c r="BD90" s="224"/>
      <c r="BE90" s="224"/>
      <c r="BF90" s="225"/>
      <c r="BG90" s="25"/>
      <c r="BH90" s="25"/>
      <c r="BI90" s="25"/>
      <c r="BJ90" s="25"/>
      <c r="BK90" s="25"/>
      <c r="BL90" s="25"/>
    </row>
    <row r="91" spans="1:64" s="22" customFormat="1" ht="15" customHeight="1">
      <c r="A91" s="25"/>
      <c r="B91" s="194">
        <v>9</v>
      </c>
      <c r="C91" s="195"/>
      <c r="D91" s="226"/>
      <c r="E91" s="226"/>
      <c r="F91" s="226"/>
      <c r="G91" s="226"/>
      <c r="H91" s="226"/>
      <c r="I91" s="226"/>
      <c r="J91" s="226"/>
      <c r="K91" s="226"/>
      <c r="L91" s="226"/>
      <c r="M91" s="214"/>
      <c r="N91" s="215"/>
      <c r="O91" s="215"/>
      <c r="P91" s="215"/>
      <c r="Q91" s="215"/>
      <c r="R91" s="215"/>
      <c r="S91" s="215"/>
      <c r="T91" s="216"/>
      <c r="U91" s="214"/>
      <c r="V91" s="215"/>
      <c r="W91" s="215"/>
      <c r="X91" s="215"/>
      <c r="Y91" s="215"/>
      <c r="Z91" s="215"/>
      <c r="AA91" s="215"/>
      <c r="AB91" s="216"/>
      <c r="AC91" s="217"/>
      <c r="AD91" s="218"/>
      <c r="AE91" s="218"/>
      <c r="AF91" s="218"/>
      <c r="AG91" s="219"/>
      <c r="AH91" s="212"/>
      <c r="AI91" s="212"/>
      <c r="AJ91" s="212"/>
      <c r="AK91" s="212"/>
      <c r="AL91" s="212"/>
      <c r="AM91" s="220" t="str">
        <f t="shared" si="9"/>
        <v/>
      </c>
      <c r="AN91" s="221"/>
      <c r="AO91" s="221"/>
      <c r="AP91" s="221"/>
      <c r="AQ91" s="222"/>
      <c r="AR91" s="220" t="str">
        <f t="shared" si="10"/>
        <v/>
      </c>
      <c r="AS91" s="221"/>
      <c r="AT91" s="221"/>
      <c r="AU91" s="221"/>
      <c r="AV91" s="222"/>
      <c r="AW91" s="223"/>
      <c r="AX91" s="224"/>
      <c r="AY91" s="224"/>
      <c r="AZ91" s="224"/>
      <c r="BA91" s="225"/>
      <c r="BB91" s="223"/>
      <c r="BC91" s="224"/>
      <c r="BD91" s="224"/>
      <c r="BE91" s="224"/>
      <c r="BF91" s="225"/>
      <c r="BG91" s="25"/>
      <c r="BH91" s="25"/>
      <c r="BI91" s="25"/>
      <c r="BJ91" s="25"/>
      <c r="BK91" s="25"/>
      <c r="BL91" s="25"/>
    </row>
    <row r="92" spans="1:64" s="22" customFormat="1" ht="15" customHeight="1">
      <c r="A92" s="25"/>
      <c r="B92" s="194">
        <v>10</v>
      </c>
      <c r="C92" s="195"/>
      <c r="D92" s="226"/>
      <c r="E92" s="226"/>
      <c r="F92" s="226"/>
      <c r="G92" s="226"/>
      <c r="H92" s="226"/>
      <c r="I92" s="226"/>
      <c r="J92" s="226"/>
      <c r="K92" s="226"/>
      <c r="L92" s="226"/>
      <c r="M92" s="214"/>
      <c r="N92" s="215"/>
      <c r="O92" s="215"/>
      <c r="P92" s="215"/>
      <c r="Q92" s="215"/>
      <c r="R92" s="215"/>
      <c r="S92" s="215"/>
      <c r="T92" s="216"/>
      <c r="U92" s="214"/>
      <c r="V92" s="215"/>
      <c r="W92" s="215"/>
      <c r="X92" s="215"/>
      <c r="Y92" s="215"/>
      <c r="Z92" s="215"/>
      <c r="AA92" s="215"/>
      <c r="AB92" s="216"/>
      <c r="AC92" s="217"/>
      <c r="AD92" s="218"/>
      <c r="AE92" s="218"/>
      <c r="AF92" s="218"/>
      <c r="AG92" s="219"/>
      <c r="AH92" s="212"/>
      <c r="AI92" s="212"/>
      <c r="AJ92" s="212"/>
      <c r="AK92" s="212"/>
      <c r="AL92" s="212"/>
      <c r="AM92" s="220" t="str">
        <f t="shared" si="9"/>
        <v/>
      </c>
      <c r="AN92" s="221"/>
      <c r="AO92" s="221"/>
      <c r="AP92" s="221"/>
      <c r="AQ92" s="222"/>
      <c r="AR92" s="220" t="str">
        <f t="shared" si="10"/>
        <v/>
      </c>
      <c r="AS92" s="221"/>
      <c r="AT92" s="221"/>
      <c r="AU92" s="221"/>
      <c r="AV92" s="222"/>
      <c r="AW92" s="223"/>
      <c r="AX92" s="224"/>
      <c r="AY92" s="224"/>
      <c r="AZ92" s="224"/>
      <c r="BA92" s="225"/>
      <c r="BB92" s="223"/>
      <c r="BC92" s="224"/>
      <c r="BD92" s="224"/>
      <c r="BE92" s="224"/>
      <c r="BF92" s="225"/>
      <c r="BG92" s="25"/>
      <c r="BH92" s="25"/>
      <c r="BI92" s="25"/>
      <c r="BJ92" s="25"/>
      <c r="BK92" s="25"/>
      <c r="BL92" s="25"/>
    </row>
    <row r="93" spans="1:64" s="22" customFormat="1" ht="1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row>
    <row r="94" spans="1:64">
      <c r="B94" s="1"/>
      <c r="C94" s="228" t="s">
        <v>113</v>
      </c>
      <c r="D94" s="228"/>
      <c r="E94" s="228"/>
      <c r="F94" s="228"/>
      <c r="G94" s="228"/>
      <c r="H94" s="228"/>
      <c r="I94" s="228"/>
      <c r="J94" s="228"/>
      <c r="K94" s="228"/>
      <c r="L94" s="228"/>
      <c r="M94" s="228"/>
      <c r="N94" s="228"/>
      <c r="O94" s="228"/>
      <c r="P94" s="228"/>
      <c r="Q94" s="228"/>
      <c r="R94" s="228"/>
      <c r="S94" s="228"/>
      <c r="T94" s="228"/>
      <c r="U94" s="228"/>
      <c r="V94" s="228"/>
      <c r="W94" s="228"/>
      <c r="X94" s="228"/>
      <c r="Y94" s="228"/>
      <c r="AN94" s="3"/>
      <c r="AO94" s="3"/>
      <c r="AP94" s="3"/>
      <c r="AQ94" s="3"/>
      <c r="AR94" s="3"/>
      <c r="AS94" s="3"/>
      <c r="AT94" s="30"/>
      <c r="AU94" s="31"/>
      <c r="AV94" s="31"/>
      <c r="AW94" s="31"/>
      <c r="AX94" s="32"/>
      <c r="AY94" s="32"/>
      <c r="AZ94" s="32"/>
      <c r="BA94" s="32"/>
      <c r="BB94" s="32"/>
      <c r="BC94" s="32"/>
    </row>
    <row r="95" spans="1:64">
      <c r="B95" s="179"/>
      <c r="C95" s="179"/>
      <c r="D95" s="179" t="s">
        <v>114</v>
      </c>
      <c r="E95" s="179"/>
      <c r="F95" s="179"/>
      <c r="G95" s="179"/>
      <c r="H95" s="179"/>
      <c r="I95" s="179" t="s">
        <v>115</v>
      </c>
      <c r="J95" s="179"/>
      <c r="K95" s="179"/>
      <c r="L95" s="179"/>
      <c r="M95" s="179" t="s">
        <v>116</v>
      </c>
      <c r="N95" s="179"/>
      <c r="O95" s="179"/>
      <c r="P95" s="179"/>
      <c r="Q95" s="179"/>
      <c r="R95" s="179"/>
      <c r="S95" s="179"/>
      <c r="T95" s="179"/>
      <c r="U95" s="227" t="s">
        <v>117</v>
      </c>
      <c r="V95" s="227"/>
      <c r="W95" s="227"/>
      <c r="X95" s="227"/>
      <c r="Y95" s="227"/>
      <c r="Z95" s="179" t="s">
        <v>100</v>
      </c>
      <c r="AA95" s="179"/>
      <c r="AB95" s="179"/>
      <c r="AC95" s="179"/>
      <c r="AD95" s="179"/>
      <c r="AE95" s="179" t="s">
        <v>101</v>
      </c>
      <c r="AF95" s="179"/>
      <c r="AG95" s="179"/>
      <c r="AH95" s="179"/>
      <c r="AI95" s="179"/>
      <c r="AJ95" s="179" t="s">
        <v>118</v>
      </c>
      <c r="AK95" s="179"/>
      <c r="AL95" s="179"/>
      <c r="AM95" s="179"/>
      <c r="AN95" s="179"/>
      <c r="AO95" s="179"/>
      <c r="AP95" s="179"/>
      <c r="AQ95" s="179"/>
      <c r="AW95" s="213"/>
      <c r="AX95" s="213"/>
      <c r="AY95" s="32"/>
      <c r="AZ95" s="32"/>
      <c r="BA95" s="32"/>
      <c r="BB95" s="32"/>
      <c r="BC95" s="32"/>
    </row>
    <row r="96" spans="1:64">
      <c r="B96" s="210">
        <v>1</v>
      </c>
      <c r="C96" s="210"/>
      <c r="D96" s="209" t="s">
        <v>119</v>
      </c>
      <c r="E96" s="209"/>
      <c r="F96" s="209"/>
      <c r="G96" s="209"/>
      <c r="H96" s="209"/>
      <c r="I96" s="209" t="s">
        <v>120</v>
      </c>
      <c r="J96" s="209"/>
      <c r="K96" s="209"/>
      <c r="L96" s="209"/>
      <c r="M96" s="211">
        <v>46023</v>
      </c>
      <c r="N96" s="211"/>
      <c r="O96" s="211"/>
      <c r="P96" s="211"/>
      <c r="Q96" s="211"/>
      <c r="R96" s="211"/>
      <c r="S96" s="211"/>
      <c r="T96" s="211"/>
      <c r="U96" s="212">
        <v>750000</v>
      </c>
      <c r="V96" s="212"/>
      <c r="W96" s="212"/>
      <c r="X96" s="212"/>
      <c r="Y96" s="212"/>
      <c r="Z96" s="208">
        <f>IF(D96="","",U96*0.1)</f>
        <v>75000</v>
      </c>
      <c r="AA96" s="208"/>
      <c r="AB96" s="208"/>
      <c r="AC96" s="208"/>
      <c r="AD96" s="208"/>
      <c r="AE96" s="208">
        <f t="shared" ref="AE96:AE98" si="11">IF(U96="","",SUM(U96:AD96))</f>
        <v>825000</v>
      </c>
      <c r="AF96" s="208"/>
      <c r="AG96" s="208"/>
      <c r="AH96" s="208"/>
      <c r="AI96" s="208"/>
      <c r="AJ96" s="209" t="s">
        <v>106</v>
      </c>
      <c r="AK96" s="209"/>
      <c r="AL96" s="209"/>
      <c r="AM96" s="209"/>
      <c r="AN96" s="209"/>
      <c r="AO96" s="209"/>
      <c r="AP96" s="209"/>
      <c r="AQ96" s="209"/>
      <c r="AR96" s="32"/>
      <c r="AS96" s="32"/>
      <c r="AW96" s="205"/>
      <c r="AX96" s="205"/>
      <c r="AY96" s="32"/>
      <c r="AZ96" s="32"/>
      <c r="BA96" s="32"/>
      <c r="BB96" s="32"/>
      <c r="BC96" s="32"/>
    </row>
    <row r="97" spans="2:55">
      <c r="B97" s="210">
        <v>2</v>
      </c>
      <c r="C97" s="210"/>
      <c r="D97" s="209" t="s">
        <v>121</v>
      </c>
      <c r="E97" s="209"/>
      <c r="F97" s="209"/>
      <c r="G97" s="209"/>
      <c r="H97" s="209"/>
      <c r="I97" s="209" t="s">
        <v>122</v>
      </c>
      <c r="J97" s="209"/>
      <c r="K97" s="209"/>
      <c r="L97" s="209"/>
      <c r="M97" s="211">
        <v>46023</v>
      </c>
      <c r="N97" s="211"/>
      <c r="O97" s="211"/>
      <c r="P97" s="211"/>
      <c r="Q97" s="211"/>
      <c r="R97" s="211"/>
      <c r="S97" s="211"/>
      <c r="T97" s="211"/>
      <c r="U97" s="212">
        <v>300000</v>
      </c>
      <c r="V97" s="212"/>
      <c r="W97" s="212"/>
      <c r="X97" s="212"/>
      <c r="Y97" s="212"/>
      <c r="Z97" s="208">
        <f t="shared" ref="Z97:Z98" si="12">IF(D97="","",U97*0.1)</f>
        <v>30000</v>
      </c>
      <c r="AA97" s="208"/>
      <c r="AB97" s="208"/>
      <c r="AC97" s="208"/>
      <c r="AD97" s="208"/>
      <c r="AE97" s="208">
        <f t="shared" si="11"/>
        <v>330000</v>
      </c>
      <c r="AF97" s="208"/>
      <c r="AG97" s="208"/>
      <c r="AH97" s="208"/>
      <c r="AI97" s="208"/>
      <c r="AJ97" s="209" t="s">
        <v>106</v>
      </c>
      <c r="AK97" s="209"/>
      <c r="AL97" s="209"/>
      <c r="AM97" s="209"/>
      <c r="AN97" s="209"/>
      <c r="AO97" s="209"/>
      <c r="AP97" s="209"/>
      <c r="AQ97" s="209"/>
      <c r="AR97" s="32"/>
      <c r="AS97" s="32"/>
      <c r="AW97" s="205"/>
      <c r="AX97" s="205"/>
      <c r="AY97" s="32"/>
      <c r="AZ97" s="32"/>
      <c r="BA97" s="32"/>
      <c r="BB97" s="32"/>
      <c r="BC97" s="32"/>
    </row>
    <row r="98" spans="2:55">
      <c r="B98" s="210">
        <v>3</v>
      </c>
      <c r="C98" s="210"/>
      <c r="D98" s="209" t="s">
        <v>123</v>
      </c>
      <c r="E98" s="209"/>
      <c r="F98" s="209"/>
      <c r="G98" s="209"/>
      <c r="H98" s="209"/>
      <c r="I98" s="209" t="s">
        <v>120</v>
      </c>
      <c r="J98" s="209"/>
      <c r="K98" s="209"/>
      <c r="L98" s="209"/>
      <c r="M98" s="211">
        <v>46054</v>
      </c>
      <c r="N98" s="211"/>
      <c r="O98" s="211"/>
      <c r="P98" s="211"/>
      <c r="Q98" s="211"/>
      <c r="R98" s="211"/>
      <c r="S98" s="211"/>
      <c r="T98" s="211"/>
      <c r="U98" s="212">
        <v>750000</v>
      </c>
      <c r="V98" s="212"/>
      <c r="W98" s="212"/>
      <c r="X98" s="212"/>
      <c r="Y98" s="212"/>
      <c r="Z98" s="208">
        <f t="shared" si="12"/>
        <v>75000</v>
      </c>
      <c r="AA98" s="208"/>
      <c r="AB98" s="208"/>
      <c r="AC98" s="208"/>
      <c r="AD98" s="208"/>
      <c r="AE98" s="208">
        <f t="shared" si="11"/>
        <v>825000</v>
      </c>
      <c r="AF98" s="208"/>
      <c r="AG98" s="208"/>
      <c r="AH98" s="208"/>
      <c r="AI98" s="208"/>
      <c r="AJ98" s="209" t="s">
        <v>106</v>
      </c>
      <c r="AK98" s="209"/>
      <c r="AL98" s="209"/>
      <c r="AM98" s="209"/>
      <c r="AN98" s="209"/>
      <c r="AO98" s="209"/>
      <c r="AP98" s="209"/>
      <c r="AQ98" s="209"/>
      <c r="AR98" s="32"/>
      <c r="AS98" s="32"/>
      <c r="AW98" s="205"/>
      <c r="AX98" s="205"/>
      <c r="AY98" s="32"/>
      <c r="AZ98" s="32"/>
      <c r="BA98" s="32"/>
      <c r="BB98" s="32"/>
      <c r="BC98" s="32"/>
    </row>
    <row r="99" spans="2:55">
      <c r="B99" s="210">
        <v>4</v>
      </c>
      <c r="C99" s="210"/>
      <c r="D99" s="209"/>
      <c r="E99" s="209"/>
      <c r="F99" s="209"/>
      <c r="G99" s="209"/>
      <c r="H99" s="209"/>
      <c r="I99" s="209"/>
      <c r="J99" s="209"/>
      <c r="K99" s="209"/>
      <c r="L99" s="209"/>
      <c r="M99" s="211"/>
      <c r="N99" s="211"/>
      <c r="O99" s="211"/>
      <c r="P99" s="211"/>
      <c r="Q99" s="211"/>
      <c r="R99" s="211"/>
      <c r="S99" s="211"/>
      <c r="T99" s="211"/>
      <c r="U99" s="212"/>
      <c r="V99" s="212"/>
      <c r="W99" s="212"/>
      <c r="X99" s="212"/>
      <c r="Y99" s="212"/>
      <c r="Z99" s="208" t="str">
        <f t="shared" ref="Z99:Z115" si="13">IF(D99="","",U99*0.1)</f>
        <v/>
      </c>
      <c r="AA99" s="208"/>
      <c r="AB99" s="208"/>
      <c r="AC99" s="208"/>
      <c r="AD99" s="208"/>
      <c r="AE99" s="208" t="str">
        <f t="shared" ref="AE99:AE115" si="14">IF(U99="","",SUM(U99:AD99))</f>
        <v/>
      </c>
      <c r="AF99" s="208"/>
      <c r="AG99" s="208"/>
      <c r="AH99" s="208"/>
      <c r="AI99" s="208"/>
      <c r="AJ99" s="209"/>
      <c r="AK99" s="209"/>
      <c r="AL99" s="209"/>
      <c r="AM99" s="209"/>
      <c r="AN99" s="209"/>
      <c r="AO99" s="209"/>
      <c r="AP99" s="209"/>
      <c r="AQ99" s="209"/>
      <c r="AR99" s="32"/>
      <c r="AS99" s="32"/>
      <c r="AW99" s="213"/>
      <c r="AX99" s="213"/>
      <c r="AY99" s="32"/>
      <c r="AZ99" s="32"/>
      <c r="BA99" s="32"/>
      <c r="BB99" s="32"/>
      <c r="BC99" s="32"/>
    </row>
    <row r="100" spans="2:55">
      <c r="B100" s="210">
        <v>5</v>
      </c>
      <c r="C100" s="210"/>
      <c r="D100" s="209"/>
      <c r="E100" s="209"/>
      <c r="F100" s="209"/>
      <c r="G100" s="209"/>
      <c r="H100" s="209"/>
      <c r="I100" s="209"/>
      <c r="J100" s="209"/>
      <c r="K100" s="209"/>
      <c r="L100" s="209"/>
      <c r="M100" s="211"/>
      <c r="N100" s="211"/>
      <c r="O100" s="211"/>
      <c r="P100" s="211"/>
      <c r="Q100" s="211"/>
      <c r="R100" s="211"/>
      <c r="S100" s="211"/>
      <c r="T100" s="211"/>
      <c r="U100" s="212"/>
      <c r="V100" s="212"/>
      <c r="W100" s="212"/>
      <c r="X100" s="212"/>
      <c r="Y100" s="212"/>
      <c r="Z100" s="208" t="str">
        <f t="shared" si="13"/>
        <v/>
      </c>
      <c r="AA100" s="208"/>
      <c r="AB100" s="208"/>
      <c r="AC100" s="208"/>
      <c r="AD100" s="208"/>
      <c r="AE100" s="208" t="str">
        <f t="shared" si="14"/>
        <v/>
      </c>
      <c r="AF100" s="208"/>
      <c r="AG100" s="208"/>
      <c r="AH100" s="208"/>
      <c r="AI100" s="208"/>
      <c r="AJ100" s="209"/>
      <c r="AK100" s="209"/>
      <c r="AL100" s="209"/>
      <c r="AM100" s="209"/>
      <c r="AN100" s="209"/>
      <c r="AO100" s="209"/>
      <c r="AP100" s="209"/>
      <c r="AQ100" s="209"/>
      <c r="AR100" s="32"/>
      <c r="AS100" s="32"/>
      <c r="AW100" s="205"/>
      <c r="AX100" s="205"/>
      <c r="AY100" s="32"/>
      <c r="AZ100" s="32"/>
      <c r="BA100" s="32"/>
      <c r="BB100" s="32"/>
      <c r="BC100" s="32"/>
    </row>
    <row r="101" spans="2:55">
      <c r="B101" s="210">
        <v>6</v>
      </c>
      <c r="C101" s="210"/>
      <c r="D101" s="209"/>
      <c r="E101" s="209"/>
      <c r="F101" s="209"/>
      <c r="G101" s="209"/>
      <c r="H101" s="209"/>
      <c r="I101" s="209"/>
      <c r="J101" s="209"/>
      <c r="K101" s="209"/>
      <c r="L101" s="209"/>
      <c r="M101" s="211"/>
      <c r="N101" s="211"/>
      <c r="O101" s="211"/>
      <c r="P101" s="211"/>
      <c r="Q101" s="211"/>
      <c r="R101" s="211"/>
      <c r="S101" s="211"/>
      <c r="T101" s="211"/>
      <c r="U101" s="212"/>
      <c r="V101" s="212"/>
      <c r="W101" s="212"/>
      <c r="X101" s="212"/>
      <c r="Y101" s="212"/>
      <c r="Z101" s="208" t="str">
        <f t="shared" si="13"/>
        <v/>
      </c>
      <c r="AA101" s="208"/>
      <c r="AB101" s="208"/>
      <c r="AC101" s="208"/>
      <c r="AD101" s="208"/>
      <c r="AE101" s="208" t="str">
        <f t="shared" si="14"/>
        <v/>
      </c>
      <c r="AF101" s="208"/>
      <c r="AG101" s="208"/>
      <c r="AH101" s="208"/>
      <c r="AI101" s="208"/>
      <c r="AJ101" s="209"/>
      <c r="AK101" s="209"/>
      <c r="AL101" s="209"/>
      <c r="AM101" s="209"/>
      <c r="AN101" s="209"/>
      <c r="AO101" s="209"/>
      <c r="AP101" s="209"/>
      <c r="AQ101" s="209"/>
      <c r="AR101" s="32"/>
      <c r="AS101" s="32"/>
      <c r="AW101" s="205"/>
      <c r="AX101" s="205"/>
      <c r="AY101" s="32"/>
      <c r="AZ101" s="32"/>
      <c r="BA101" s="32"/>
      <c r="BB101" s="32"/>
      <c r="BC101" s="32"/>
    </row>
    <row r="102" spans="2:55">
      <c r="B102" s="210">
        <v>7</v>
      </c>
      <c r="C102" s="210"/>
      <c r="D102" s="209"/>
      <c r="E102" s="209"/>
      <c r="F102" s="209"/>
      <c r="G102" s="209"/>
      <c r="H102" s="209"/>
      <c r="I102" s="209"/>
      <c r="J102" s="209"/>
      <c r="K102" s="209"/>
      <c r="L102" s="209"/>
      <c r="M102" s="211"/>
      <c r="N102" s="211"/>
      <c r="O102" s="211"/>
      <c r="P102" s="211"/>
      <c r="Q102" s="211"/>
      <c r="R102" s="211"/>
      <c r="S102" s="211"/>
      <c r="T102" s="211"/>
      <c r="U102" s="212"/>
      <c r="V102" s="212"/>
      <c r="W102" s="212"/>
      <c r="X102" s="212"/>
      <c r="Y102" s="212"/>
      <c r="Z102" s="208" t="str">
        <f t="shared" si="13"/>
        <v/>
      </c>
      <c r="AA102" s="208"/>
      <c r="AB102" s="208"/>
      <c r="AC102" s="208"/>
      <c r="AD102" s="208"/>
      <c r="AE102" s="208" t="str">
        <f t="shared" si="14"/>
        <v/>
      </c>
      <c r="AF102" s="208"/>
      <c r="AG102" s="208"/>
      <c r="AH102" s="208"/>
      <c r="AI102" s="208"/>
      <c r="AJ102" s="209"/>
      <c r="AK102" s="209"/>
      <c r="AL102" s="209"/>
      <c r="AM102" s="209"/>
      <c r="AN102" s="209"/>
      <c r="AO102" s="209"/>
      <c r="AP102" s="209"/>
      <c r="AQ102" s="209"/>
      <c r="AR102" s="32"/>
      <c r="AS102" s="32"/>
      <c r="AW102" s="205"/>
      <c r="AX102" s="205"/>
      <c r="AY102" s="32"/>
      <c r="AZ102" s="32"/>
      <c r="BA102" s="32"/>
      <c r="BB102" s="32"/>
      <c r="BC102" s="32"/>
    </row>
    <row r="103" spans="2:55">
      <c r="B103" s="210">
        <v>8</v>
      </c>
      <c r="C103" s="210"/>
      <c r="D103" s="209"/>
      <c r="E103" s="209"/>
      <c r="F103" s="209"/>
      <c r="G103" s="209"/>
      <c r="H103" s="209"/>
      <c r="I103" s="209"/>
      <c r="J103" s="209"/>
      <c r="K103" s="209"/>
      <c r="L103" s="209"/>
      <c r="M103" s="211"/>
      <c r="N103" s="211"/>
      <c r="O103" s="211"/>
      <c r="P103" s="211"/>
      <c r="Q103" s="211"/>
      <c r="R103" s="211"/>
      <c r="S103" s="211"/>
      <c r="T103" s="211"/>
      <c r="U103" s="212"/>
      <c r="V103" s="212"/>
      <c r="W103" s="212"/>
      <c r="X103" s="212"/>
      <c r="Y103" s="212"/>
      <c r="Z103" s="208" t="str">
        <f t="shared" si="13"/>
        <v/>
      </c>
      <c r="AA103" s="208"/>
      <c r="AB103" s="208"/>
      <c r="AC103" s="208"/>
      <c r="AD103" s="208"/>
      <c r="AE103" s="208" t="str">
        <f t="shared" si="14"/>
        <v/>
      </c>
      <c r="AF103" s="208"/>
      <c r="AG103" s="208"/>
      <c r="AH103" s="208"/>
      <c r="AI103" s="208"/>
      <c r="AJ103" s="209"/>
      <c r="AK103" s="209"/>
      <c r="AL103" s="209"/>
      <c r="AM103" s="209"/>
      <c r="AN103" s="209"/>
      <c r="AO103" s="209"/>
      <c r="AP103" s="209"/>
      <c r="AQ103" s="209"/>
      <c r="AR103" s="32"/>
      <c r="AS103" s="32"/>
      <c r="AW103" s="205"/>
      <c r="AX103" s="205"/>
      <c r="AY103" s="32"/>
      <c r="AZ103" s="32"/>
      <c r="BA103" s="32"/>
      <c r="BB103" s="32"/>
      <c r="BC103" s="32"/>
    </row>
    <row r="104" spans="2:55">
      <c r="B104" s="210">
        <v>9</v>
      </c>
      <c r="C104" s="210"/>
      <c r="D104" s="209"/>
      <c r="E104" s="209"/>
      <c r="F104" s="209"/>
      <c r="G104" s="209"/>
      <c r="H104" s="209"/>
      <c r="I104" s="209"/>
      <c r="J104" s="209"/>
      <c r="K104" s="209"/>
      <c r="L104" s="209"/>
      <c r="M104" s="211"/>
      <c r="N104" s="211"/>
      <c r="O104" s="211"/>
      <c r="P104" s="211"/>
      <c r="Q104" s="211"/>
      <c r="R104" s="211"/>
      <c r="S104" s="211"/>
      <c r="T104" s="211"/>
      <c r="U104" s="212"/>
      <c r="V104" s="212"/>
      <c r="W104" s="212"/>
      <c r="X104" s="212"/>
      <c r="Y104" s="212"/>
      <c r="Z104" s="208" t="str">
        <f t="shared" si="13"/>
        <v/>
      </c>
      <c r="AA104" s="208"/>
      <c r="AB104" s="208"/>
      <c r="AC104" s="208"/>
      <c r="AD104" s="208"/>
      <c r="AE104" s="208" t="str">
        <f t="shared" si="14"/>
        <v/>
      </c>
      <c r="AF104" s="208"/>
      <c r="AG104" s="208"/>
      <c r="AH104" s="208"/>
      <c r="AI104" s="208"/>
      <c r="AJ104" s="209"/>
      <c r="AK104" s="209"/>
      <c r="AL104" s="209"/>
      <c r="AM104" s="209"/>
      <c r="AN104" s="209"/>
      <c r="AO104" s="209"/>
      <c r="AP104" s="209"/>
      <c r="AQ104" s="209"/>
      <c r="AR104" s="32"/>
      <c r="AS104" s="32"/>
      <c r="AW104" s="213"/>
      <c r="AX104" s="213"/>
      <c r="AY104" s="32"/>
      <c r="AZ104" s="32"/>
      <c r="BA104" s="32"/>
      <c r="BB104" s="32"/>
      <c r="BC104" s="32"/>
    </row>
    <row r="105" spans="2:55">
      <c r="B105" s="210">
        <v>10</v>
      </c>
      <c r="C105" s="210"/>
      <c r="D105" s="209"/>
      <c r="E105" s="209"/>
      <c r="F105" s="209"/>
      <c r="G105" s="209"/>
      <c r="H105" s="209"/>
      <c r="I105" s="209"/>
      <c r="J105" s="209"/>
      <c r="K105" s="209"/>
      <c r="L105" s="209"/>
      <c r="M105" s="211"/>
      <c r="N105" s="211"/>
      <c r="O105" s="211"/>
      <c r="P105" s="211"/>
      <c r="Q105" s="211"/>
      <c r="R105" s="211"/>
      <c r="S105" s="211"/>
      <c r="T105" s="211"/>
      <c r="U105" s="212"/>
      <c r="V105" s="212"/>
      <c r="W105" s="212"/>
      <c r="X105" s="212"/>
      <c r="Y105" s="212"/>
      <c r="Z105" s="208" t="str">
        <f t="shared" si="13"/>
        <v/>
      </c>
      <c r="AA105" s="208"/>
      <c r="AB105" s="208"/>
      <c r="AC105" s="208"/>
      <c r="AD105" s="208"/>
      <c r="AE105" s="208" t="str">
        <f t="shared" si="14"/>
        <v/>
      </c>
      <c r="AF105" s="208"/>
      <c r="AG105" s="208"/>
      <c r="AH105" s="208"/>
      <c r="AI105" s="208"/>
      <c r="AJ105" s="209"/>
      <c r="AK105" s="209"/>
      <c r="AL105" s="209"/>
      <c r="AM105" s="209"/>
      <c r="AN105" s="209"/>
      <c r="AO105" s="209"/>
      <c r="AP105" s="209"/>
      <c r="AQ105" s="209"/>
      <c r="AR105" s="32"/>
      <c r="AS105" s="32"/>
      <c r="AW105" s="205"/>
      <c r="AX105" s="205"/>
      <c r="AY105" s="32"/>
      <c r="AZ105" s="32"/>
      <c r="BA105" s="32"/>
      <c r="BB105" s="32"/>
      <c r="BC105" s="32"/>
    </row>
    <row r="106" spans="2:55">
      <c r="B106" s="210">
        <v>11</v>
      </c>
      <c r="C106" s="210"/>
      <c r="D106" s="209"/>
      <c r="E106" s="209"/>
      <c r="F106" s="209"/>
      <c r="G106" s="209"/>
      <c r="H106" s="209"/>
      <c r="I106" s="209"/>
      <c r="J106" s="209"/>
      <c r="K106" s="209"/>
      <c r="L106" s="209"/>
      <c r="M106" s="211"/>
      <c r="N106" s="211"/>
      <c r="O106" s="211"/>
      <c r="P106" s="211"/>
      <c r="Q106" s="211"/>
      <c r="R106" s="211"/>
      <c r="S106" s="211"/>
      <c r="T106" s="211"/>
      <c r="U106" s="212"/>
      <c r="V106" s="212"/>
      <c r="W106" s="212"/>
      <c r="X106" s="212"/>
      <c r="Y106" s="212"/>
      <c r="Z106" s="208" t="str">
        <f t="shared" si="13"/>
        <v/>
      </c>
      <c r="AA106" s="208"/>
      <c r="AB106" s="208"/>
      <c r="AC106" s="208"/>
      <c r="AD106" s="208"/>
      <c r="AE106" s="208" t="str">
        <f t="shared" si="14"/>
        <v/>
      </c>
      <c r="AF106" s="208"/>
      <c r="AG106" s="208"/>
      <c r="AH106" s="208"/>
      <c r="AI106" s="208"/>
      <c r="AJ106" s="209"/>
      <c r="AK106" s="209"/>
      <c r="AL106" s="209"/>
      <c r="AM106" s="209"/>
      <c r="AN106" s="209"/>
      <c r="AO106" s="209"/>
      <c r="AP106" s="209"/>
      <c r="AQ106" s="209"/>
      <c r="AR106" s="32"/>
      <c r="AS106" s="32"/>
      <c r="AW106" s="205"/>
      <c r="AX106" s="205"/>
      <c r="AY106" s="32"/>
      <c r="AZ106" s="32"/>
      <c r="BA106" s="32"/>
      <c r="BB106" s="32"/>
      <c r="BC106" s="32"/>
    </row>
    <row r="107" spans="2:55">
      <c r="B107" s="210">
        <v>12</v>
      </c>
      <c r="C107" s="210"/>
      <c r="D107" s="209"/>
      <c r="E107" s="209"/>
      <c r="F107" s="209"/>
      <c r="G107" s="209"/>
      <c r="H107" s="209"/>
      <c r="I107" s="209"/>
      <c r="J107" s="209"/>
      <c r="K107" s="209"/>
      <c r="L107" s="209"/>
      <c r="M107" s="211"/>
      <c r="N107" s="211"/>
      <c r="O107" s="211"/>
      <c r="P107" s="211"/>
      <c r="Q107" s="211"/>
      <c r="R107" s="211"/>
      <c r="S107" s="211"/>
      <c r="T107" s="211"/>
      <c r="U107" s="212"/>
      <c r="V107" s="212"/>
      <c r="W107" s="212"/>
      <c r="X107" s="212"/>
      <c r="Y107" s="212"/>
      <c r="Z107" s="208" t="str">
        <f t="shared" si="13"/>
        <v/>
      </c>
      <c r="AA107" s="208"/>
      <c r="AB107" s="208"/>
      <c r="AC107" s="208"/>
      <c r="AD107" s="208"/>
      <c r="AE107" s="208" t="str">
        <f t="shared" si="14"/>
        <v/>
      </c>
      <c r="AF107" s="208"/>
      <c r="AG107" s="208"/>
      <c r="AH107" s="208"/>
      <c r="AI107" s="208"/>
      <c r="AJ107" s="209"/>
      <c r="AK107" s="209"/>
      <c r="AL107" s="209"/>
      <c r="AM107" s="209"/>
      <c r="AN107" s="209"/>
      <c r="AO107" s="209"/>
      <c r="AP107" s="209"/>
      <c r="AQ107" s="209"/>
      <c r="AR107" s="32"/>
      <c r="AS107" s="32"/>
      <c r="AW107" s="205"/>
      <c r="AX107" s="205"/>
      <c r="AY107" s="32"/>
      <c r="AZ107" s="32"/>
      <c r="BA107" s="32"/>
      <c r="BB107" s="32"/>
      <c r="BC107" s="32"/>
    </row>
    <row r="108" spans="2:55">
      <c r="B108" s="210">
        <v>13</v>
      </c>
      <c r="C108" s="210"/>
      <c r="D108" s="209"/>
      <c r="E108" s="209"/>
      <c r="F108" s="209"/>
      <c r="G108" s="209"/>
      <c r="H108" s="209"/>
      <c r="I108" s="209"/>
      <c r="J108" s="209"/>
      <c r="K108" s="209"/>
      <c r="L108" s="209"/>
      <c r="M108" s="211"/>
      <c r="N108" s="211"/>
      <c r="O108" s="211"/>
      <c r="P108" s="211"/>
      <c r="Q108" s="211"/>
      <c r="R108" s="211"/>
      <c r="S108" s="211"/>
      <c r="T108" s="211"/>
      <c r="U108" s="212"/>
      <c r="V108" s="212"/>
      <c r="W108" s="212"/>
      <c r="X108" s="212"/>
      <c r="Y108" s="212"/>
      <c r="Z108" s="208" t="str">
        <f t="shared" si="13"/>
        <v/>
      </c>
      <c r="AA108" s="208"/>
      <c r="AB108" s="208"/>
      <c r="AC108" s="208"/>
      <c r="AD108" s="208"/>
      <c r="AE108" s="208" t="str">
        <f t="shared" si="14"/>
        <v/>
      </c>
      <c r="AF108" s="208"/>
      <c r="AG108" s="208"/>
      <c r="AH108" s="208"/>
      <c r="AI108" s="208"/>
      <c r="AJ108" s="209"/>
      <c r="AK108" s="209"/>
      <c r="AL108" s="209"/>
      <c r="AM108" s="209"/>
      <c r="AN108" s="209"/>
      <c r="AO108" s="209"/>
      <c r="AP108" s="209"/>
      <c r="AQ108" s="209"/>
      <c r="AR108" s="32"/>
      <c r="AS108" s="32"/>
      <c r="AW108" s="205"/>
      <c r="AX108" s="205"/>
      <c r="AY108" s="32"/>
      <c r="AZ108" s="32"/>
      <c r="BA108" s="32"/>
      <c r="BB108" s="32"/>
      <c r="BC108" s="32"/>
    </row>
    <row r="109" spans="2:55">
      <c r="B109" s="210">
        <v>14</v>
      </c>
      <c r="C109" s="210"/>
      <c r="D109" s="209"/>
      <c r="E109" s="209"/>
      <c r="F109" s="209"/>
      <c r="G109" s="209"/>
      <c r="H109" s="209"/>
      <c r="I109" s="209"/>
      <c r="J109" s="209"/>
      <c r="K109" s="209"/>
      <c r="L109" s="209"/>
      <c r="M109" s="211"/>
      <c r="N109" s="211"/>
      <c r="O109" s="211"/>
      <c r="P109" s="211"/>
      <c r="Q109" s="211"/>
      <c r="R109" s="211"/>
      <c r="S109" s="211"/>
      <c r="T109" s="211"/>
      <c r="U109" s="212"/>
      <c r="V109" s="212"/>
      <c r="W109" s="212"/>
      <c r="X109" s="212"/>
      <c r="Y109" s="212"/>
      <c r="Z109" s="208" t="str">
        <f t="shared" si="13"/>
        <v/>
      </c>
      <c r="AA109" s="208"/>
      <c r="AB109" s="208"/>
      <c r="AC109" s="208"/>
      <c r="AD109" s="208"/>
      <c r="AE109" s="208" t="str">
        <f t="shared" si="14"/>
        <v/>
      </c>
      <c r="AF109" s="208"/>
      <c r="AG109" s="208"/>
      <c r="AH109" s="208"/>
      <c r="AI109" s="208"/>
      <c r="AJ109" s="209"/>
      <c r="AK109" s="209"/>
      <c r="AL109" s="209"/>
      <c r="AM109" s="209"/>
      <c r="AN109" s="209"/>
      <c r="AO109" s="209"/>
      <c r="AP109" s="209"/>
      <c r="AQ109" s="209"/>
      <c r="AR109" s="32"/>
      <c r="AS109" s="32"/>
      <c r="AW109" s="213"/>
      <c r="AX109" s="213"/>
      <c r="AY109" s="32"/>
      <c r="AZ109" s="32"/>
      <c r="BA109" s="32"/>
      <c r="BB109" s="32"/>
      <c r="BC109" s="32"/>
    </row>
    <row r="110" spans="2:55">
      <c r="B110" s="210">
        <v>15</v>
      </c>
      <c r="C110" s="210"/>
      <c r="D110" s="209"/>
      <c r="E110" s="209"/>
      <c r="F110" s="209"/>
      <c r="G110" s="209"/>
      <c r="H110" s="209"/>
      <c r="I110" s="209"/>
      <c r="J110" s="209"/>
      <c r="K110" s="209"/>
      <c r="L110" s="209"/>
      <c r="M110" s="211"/>
      <c r="N110" s="211"/>
      <c r="O110" s="211"/>
      <c r="P110" s="211"/>
      <c r="Q110" s="211"/>
      <c r="R110" s="211"/>
      <c r="S110" s="211"/>
      <c r="T110" s="211"/>
      <c r="U110" s="212"/>
      <c r="V110" s="212"/>
      <c r="W110" s="212"/>
      <c r="X110" s="212"/>
      <c r="Y110" s="212"/>
      <c r="Z110" s="208" t="str">
        <f t="shared" si="13"/>
        <v/>
      </c>
      <c r="AA110" s="208"/>
      <c r="AB110" s="208"/>
      <c r="AC110" s="208"/>
      <c r="AD110" s="208"/>
      <c r="AE110" s="208" t="str">
        <f t="shared" si="14"/>
        <v/>
      </c>
      <c r="AF110" s="208"/>
      <c r="AG110" s="208"/>
      <c r="AH110" s="208"/>
      <c r="AI110" s="208"/>
      <c r="AJ110" s="209"/>
      <c r="AK110" s="209"/>
      <c r="AL110" s="209"/>
      <c r="AM110" s="209"/>
      <c r="AN110" s="209"/>
      <c r="AO110" s="209"/>
      <c r="AP110" s="209"/>
      <c r="AQ110" s="209"/>
      <c r="AR110" s="32"/>
      <c r="AS110" s="32"/>
      <c r="AW110" s="205"/>
      <c r="AX110" s="205"/>
      <c r="AY110" s="32"/>
      <c r="AZ110" s="32"/>
      <c r="BA110" s="32"/>
      <c r="BB110" s="32"/>
      <c r="BC110" s="32"/>
    </row>
    <row r="111" spans="2:55">
      <c r="B111" s="210">
        <v>16</v>
      </c>
      <c r="C111" s="210"/>
      <c r="D111" s="209"/>
      <c r="E111" s="209"/>
      <c r="F111" s="209"/>
      <c r="G111" s="209"/>
      <c r="H111" s="209"/>
      <c r="I111" s="209"/>
      <c r="J111" s="209"/>
      <c r="K111" s="209"/>
      <c r="L111" s="209"/>
      <c r="M111" s="211"/>
      <c r="N111" s="211"/>
      <c r="O111" s="211"/>
      <c r="P111" s="211"/>
      <c r="Q111" s="211"/>
      <c r="R111" s="211"/>
      <c r="S111" s="211"/>
      <c r="T111" s="211"/>
      <c r="U111" s="212"/>
      <c r="V111" s="212"/>
      <c r="W111" s="212"/>
      <c r="X111" s="212"/>
      <c r="Y111" s="212"/>
      <c r="Z111" s="208" t="str">
        <f t="shared" si="13"/>
        <v/>
      </c>
      <c r="AA111" s="208"/>
      <c r="AB111" s="208"/>
      <c r="AC111" s="208"/>
      <c r="AD111" s="208"/>
      <c r="AE111" s="208" t="str">
        <f t="shared" si="14"/>
        <v/>
      </c>
      <c r="AF111" s="208"/>
      <c r="AG111" s="208"/>
      <c r="AH111" s="208"/>
      <c r="AI111" s="208"/>
      <c r="AJ111" s="209"/>
      <c r="AK111" s="209"/>
      <c r="AL111" s="209"/>
      <c r="AM111" s="209"/>
      <c r="AN111" s="209"/>
      <c r="AO111" s="209"/>
      <c r="AP111" s="209"/>
      <c r="AQ111" s="209"/>
      <c r="AR111" s="32"/>
      <c r="AS111" s="32"/>
      <c r="AW111" s="205"/>
      <c r="AX111" s="205"/>
      <c r="AY111" s="32"/>
      <c r="AZ111" s="32"/>
      <c r="BA111" s="32"/>
      <c r="BB111" s="32"/>
      <c r="BC111" s="32"/>
    </row>
    <row r="112" spans="2:55">
      <c r="B112" s="210">
        <v>17</v>
      </c>
      <c r="C112" s="210"/>
      <c r="D112" s="209"/>
      <c r="E112" s="209"/>
      <c r="F112" s="209"/>
      <c r="G112" s="209"/>
      <c r="H112" s="209"/>
      <c r="I112" s="209"/>
      <c r="J112" s="209"/>
      <c r="K112" s="209"/>
      <c r="L112" s="209"/>
      <c r="M112" s="211"/>
      <c r="N112" s="211"/>
      <c r="O112" s="211"/>
      <c r="P112" s="211"/>
      <c r="Q112" s="211"/>
      <c r="R112" s="211"/>
      <c r="S112" s="211"/>
      <c r="T112" s="211"/>
      <c r="U112" s="212"/>
      <c r="V112" s="212"/>
      <c r="W112" s="212"/>
      <c r="X112" s="212"/>
      <c r="Y112" s="212"/>
      <c r="Z112" s="208" t="str">
        <f t="shared" si="13"/>
        <v/>
      </c>
      <c r="AA112" s="208"/>
      <c r="AB112" s="208"/>
      <c r="AC112" s="208"/>
      <c r="AD112" s="208"/>
      <c r="AE112" s="208" t="str">
        <f t="shared" si="14"/>
        <v/>
      </c>
      <c r="AF112" s="208"/>
      <c r="AG112" s="208"/>
      <c r="AH112" s="208"/>
      <c r="AI112" s="208"/>
      <c r="AJ112" s="209"/>
      <c r="AK112" s="209"/>
      <c r="AL112" s="209"/>
      <c r="AM112" s="209"/>
      <c r="AN112" s="209"/>
      <c r="AO112" s="209"/>
      <c r="AP112" s="209"/>
      <c r="AQ112" s="209"/>
      <c r="AR112" s="32"/>
      <c r="AS112" s="32"/>
      <c r="AW112" s="205"/>
      <c r="AX112" s="205"/>
      <c r="AY112" s="32"/>
      <c r="AZ112" s="32"/>
      <c r="BA112" s="32"/>
      <c r="BB112" s="32"/>
      <c r="BC112" s="32"/>
    </row>
    <row r="113" spans="1:57">
      <c r="B113" s="210">
        <v>18</v>
      </c>
      <c r="C113" s="210"/>
      <c r="D113" s="209"/>
      <c r="E113" s="209"/>
      <c r="F113" s="209"/>
      <c r="G113" s="209"/>
      <c r="H113" s="209"/>
      <c r="I113" s="209"/>
      <c r="J113" s="209"/>
      <c r="K113" s="209"/>
      <c r="L113" s="209"/>
      <c r="M113" s="211"/>
      <c r="N113" s="211"/>
      <c r="O113" s="211"/>
      <c r="P113" s="211"/>
      <c r="Q113" s="211"/>
      <c r="R113" s="211"/>
      <c r="S113" s="211"/>
      <c r="T113" s="211"/>
      <c r="U113" s="212"/>
      <c r="V113" s="212"/>
      <c r="W113" s="212"/>
      <c r="X113" s="212"/>
      <c r="Y113" s="212"/>
      <c r="Z113" s="208" t="str">
        <f t="shared" si="13"/>
        <v/>
      </c>
      <c r="AA113" s="208"/>
      <c r="AB113" s="208"/>
      <c r="AC113" s="208"/>
      <c r="AD113" s="208"/>
      <c r="AE113" s="208" t="str">
        <f t="shared" si="14"/>
        <v/>
      </c>
      <c r="AF113" s="208"/>
      <c r="AG113" s="208"/>
      <c r="AH113" s="208"/>
      <c r="AI113" s="208"/>
      <c r="AJ113" s="209"/>
      <c r="AK113" s="209"/>
      <c r="AL113" s="209"/>
      <c r="AM113" s="209"/>
      <c r="AN113" s="209"/>
      <c r="AO113" s="209"/>
      <c r="AP113" s="209"/>
      <c r="AQ113" s="209"/>
      <c r="AR113" s="32"/>
      <c r="AS113" s="32"/>
      <c r="AW113" s="205"/>
      <c r="AX113" s="205"/>
      <c r="AY113" s="32"/>
      <c r="AZ113" s="32"/>
      <c r="BA113" s="32"/>
      <c r="BB113" s="32"/>
      <c r="BC113" s="32"/>
    </row>
    <row r="114" spans="1:57">
      <c r="B114" s="210">
        <v>19</v>
      </c>
      <c r="C114" s="210"/>
      <c r="D114" s="209"/>
      <c r="E114" s="209"/>
      <c r="F114" s="209"/>
      <c r="G114" s="209"/>
      <c r="H114" s="209"/>
      <c r="I114" s="209"/>
      <c r="J114" s="209"/>
      <c r="K114" s="209"/>
      <c r="L114" s="209"/>
      <c r="M114" s="211"/>
      <c r="N114" s="211"/>
      <c r="O114" s="211"/>
      <c r="P114" s="211"/>
      <c r="Q114" s="211"/>
      <c r="R114" s="211"/>
      <c r="S114" s="211"/>
      <c r="T114" s="211"/>
      <c r="U114" s="212"/>
      <c r="V114" s="212"/>
      <c r="W114" s="212"/>
      <c r="X114" s="212"/>
      <c r="Y114" s="212"/>
      <c r="Z114" s="208" t="str">
        <f t="shared" si="13"/>
        <v/>
      </c>
      <c r="AA114" s="208"/>
      <c r="AB114" s="208"/>
      <c r="AC114" s="208"/>
      <c r="AD114" s="208"/>
      <c r="AE114" s="208" t="str">
        <f t="shared" si="14"/>
        <v/>
      </c>
      <c r="AF114" s="208"/>
      <c r="AG114" s="208"/>
      <c r="AH114" s="208"/>
      <c r="AI114" s="208"/>
      <c r="AJ114" s="209"/>
      <c r="AK114" s="209"/>
      <c r="AL114" s="209"/>
      <c r="AM114" s="209"/>
      <c r="AN114" s="209"/>
      <c r="AO114" s="209"/>
      <c r="AP114" s="209"/>
      <c r="AQ114" s="209"/>
      <c r="AR114" s="32"/>
      <c r="AS114" s="32"/>
      <c r="AW114" s="205"/>
      <c r="AX114" s="205"/>
      <c r="AY114" s="32"/>
      <c r="AZ114" s="32"/>
      <c r="BA114" s="32"/>
      <c r="BB114" s="32"/>
      <c r="BC114" s="32"/>
    </row>
    <row r="115" spans="1:57">
      <c r="B115" s="210">
        <v>20</v>
      </c>
      <c r="C115" s="210"/>
      <c r="D115" s="209"/>
      <c r="E115" s="209"/>
      <c r="F115" s="209"/>
      <c r="G115" s="209"/>
      <c r="H115" s="209"/>
      <c r="I115" s="209"/>
      <c r="J115" s="209"/>
      <c r="K115" s="209"/>
      <c r="L115" s="209"/>
      <c r="M115" s="211"/>
      <c r="N115" s="211"/>
      <c r="O115" s="211"/>
      <c r="P115" s="211"/>
      <c r="Q115" s="211"/>
      <c r="R115" s="211"/>
      <c r="S115" s="211"/>
      <c r="T115" s="211"/>
      <c r="U115" s="212"/>
      <c r="V115" s="212"/>
      <c r="W115" s="212"/>
      <c r="X115" s="212"/>
      <c r="Y115" s="212"/>
      <c r="Z115" s="208" t="str">
        <f t="shared" si="13"/>
        <v/>
      </c>
      <c r="AA115" s="208"/>
      <c r="AB115" s="208"/>
      <c r="AC115" s="208"/>
      <c r="AD115" s="208"/>
      <c r="AE115" s="208" t="str">
        <f t="shared" si="14"/>
        <v/>
      </c>
      <c r="AF115" s="208"/>
      <c r="AG115" s="208"/>
      <c r="AH115" s="208"/>
      <c r="AI115" s="208"/>
      <c r="AJ115" s="209"/>
      <c r="AK115" s="209"/>
      <c r="AL115" s="209"/>
      <c r="AM115" s="209"/>
      <c r="AN115" s="209"/>
      <c r="AO115" s="209"/>
      <c r="AP115" s="209"/>
      <c r="AQ115" s="209"/>
      <c r="AR115" s="32"/>
      <c r="AS115" s="32"/>
      <c r="AW115" s="205"/>
      <c r="AX115" s="205"/>
      <c r="AY115" s="32"/>
      <c r="AZ115" s="32"/>
      <c r="BA115" s="32"/>
      <c r="BB115" s="32"/>
      <c r="BC115" s="32"/>
    </row>
    <row r="116" spans="1:57" s="22" customFormat="1" ht="1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row>
    <row r="117" spans="1:57" s="22" customFormat="1" ht="15" customHeight="1">
      <c r="A117" s="25"/>
      <c r="B117" s="33" t="s">
        <v>124</v>
      </c>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row>
    <row r="118" spans="1:57" s="22" customFormat="1" ht="15" customHeight="1">
      <c r="A118" s="25"/>
      <c r="B118" s="179"/>
      <c r="C118" s="179"/>
      <c r="D118" s="179" t="s">
        <v>81</v>
      </c>
      <c r="E118" s="179"/>
      <c r="F118" s="179"/>
      <c r="G118" s="179"/>
      <c r="H118" s="179"/>
      <c r="I118" s="179"/>
      <c r="J118" s="179"/>
      <c r="K118" s="179"/>
      <c r="L118" s="179"/>
      <c r="M118" s="206" t="s">
        <v>125</v>
      </c>
      <c r="N118" s="206"/>
      <c r="O118" s="206"/>
      <c r="P118" s="206"/>
      <c r="Q118" s="206"/>
      <c r="R118" s="207" t="s">
        <v>126</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5"/>
      <c r="AR118" s="25"/>
      <c r="AS118" s="25"/>
      <c r="AT118" s="25"/>
      <c r="AU118" s="25"/>
      <c r="AV118" s="25"/>
      <c r="AW118" s="25"/>
      <c r="AX118" s="25"/>
      <c r="AY118" s="25"/>
      <c r="AZ118" s="25"/>
      <c r="BA118" s="25"/>
      <c r="BB118" s="25"/>
      <c r="BC118" s="25"/>
      <c r="BD118" s="25"/>
    </row>
    <row r="119" spans="1:57" s="22" customFormat="1" ht="26.1" customHeight="1">
      <c r="A119" s="25"/>
      <c r="B119" s="194">
        <v>1</v>
      </c>
      <c r="C119" s="195"/>
      <c r="D119" s="203" t="str">
        <f t="shared" ref="D119:D128" si="15">D83</f>
        <v>大手就職情報サイト○○○掲載</v>
      </c>
      <c r="E119" s="203"/>
      <c r="F119" s="203"/>
      <c r="G119" s="203"/>
      <c r="H119" s="203"/>
      <c r="I119" s="203"/>
      <c r="J119" s="203"/>
      <c r="K119" s="203"/>
      <c r="L119" s="203"/>
      <c r="M119" s="199">
        <v>1</v>
      </c>
      <c r="N119" s="199"/>
      <c r="O119" s="199"/>
      <c r="P119" s="199"/>
      <c r="Q119" s="199"/>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201"/>
      <c r="AP119" s="201"/>
      <c r="AQ119" s="25"/>
      <c r="AR119" s="25"/>
      <c r="AS119" s="25"/>
      <c r="AT119" s="25"/>
      <c r="AU119" s="25"/>
      <c r="AV119" s="25"/>
      <c r="AW119" s="25"/>
      <c r="AX119" s="25"/>
      <c r="AY119" s="25"/>
      <c r="AZ119" s="25"/>
      <c r="BA119" s="25"/>
      <c r="BB119" s="25"/>
      <c r="BC119" s="25"/>
      <c r="BD119" s="25"/>
    </row>
    <row r="120" spans="1:57" s="22" customFormat="1" ht="26.1" customHeight="1">
      <c r="A120" s="25"/>
      <c r="B120" s="194">
        <v>2</v>
      </c>
      <c r="C120" s="195"/>
      <c r="D120" s="203" t="str">
        <f t="shared" si="15"/>
        <v>パンフレットの作成</v>
      </c>
      <c r="E120" s="203"/>
      <c r="F120" s="203"/>
      <c r="G120" s="203"/>
      <c r="H120" s="203"/>
      <c r="I120" s="203"/>
      <c r="J120" s="203"/>
      <c r="K120" s="203"/>
      <c r="L120" s="203"/>
      <c r="M120" s="199">
        <v>0</v>
      </c>
      <c r="N120" s="199"/>
      <c r="O120" s="199"/>
      <c r="P120" s="199"/>
      <c r="Q120" s="199"/>
      <c r="R120" s="200" t="s">
        <v>127</v>
      </c>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5"/>
      <c r="AR120" s="25"/>
      <c r="AS120" s="25"/>
      <c r="AT120" s="25"/>
      <c r="AU120" s="25"/>
      <c r="AV120" s="25"/>
      <c r="AW120" s="25"/>
      <c r="AX120" s="25"/>
      <c r="AY120" s="25"/>
      <c r="AZ120" s="25"/>
      <c r="BA120" s="25"/>
      <c r="BB120" s="25"/>
      <c r="BC120" s="25"/>
      <c r="BD120" s="25"/>
    </row>
    <row r="121" spans="1:57" s="22" customFormat="1" ht="26.1" customHeight="1">
      <c r="A121" s="25"/>
      <c r="B121" s="194">
        <v>3</v>
      </c>
      <c r="C121" s="195"/>
      <c r="D121" s="203" t="str">
        <f t="shared" si="15"/>
        <v>チラシ作成</v>
      </c>
      <c r="E121" s="203"/>
      <c r="F121" s="203"/>
      <c r="G121" s="203"/>
      <c r="H121" s="203"/>
      <c r="I121" s="203"/>
      <c r="J121" s="203"/>
      <c r="K121" s="203"/>
      <c r="L121" s="203"/>
      <c r="M121" s="199">
        <v>1</v>
      </c>
      <c r="N121" s="199"/>
      <c r="O121" s="199"/>
      <c r="P121" s="199"/>
      <c r="Q121" s="199"/>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5"/>
      <c r="AR121" s="25"/>
      <c r="AS121" s="25"/>
      <c r="AT121" s="25"/>
      <c r="AU121" s="25"/>
      <c r="AV121" s="25"/>
      <c r="AW121" s="25"/>
      <c r="AX121" s="25"/>
      <c r="AY121" s="25"/>
      <c r="AZ121" s="25"/>
      <c r="BA121" s="25"/>
      <c r="BB121" s="25"/>
      <c r="BC121" s="25"/>
      <c r="BD121" s="25"/>
    </row>
    <row r="122" spans="1:57" s="22" customFormat="1" ht="26.1" customHeight="1">
      <c r="A122" s="25"/>
      <c r="B122" s="194">
        <v>4</v>
      </c>
      <c r="C122" s="195"/>
      <c r="D122" s="204">
        <f t="shared" si="15"/>
        <v>0</v>
      </c>
      <c r="E122" s="204"/>
      <c r="F122" s="204"/>
      <c r="G122" s="204"/>
      <c r="H122" s="204"/>
      <c r="I122" s="204"/>
      <c r="J122" s="204"/>
      <c r="K122" s="204"/>
      <c r="L122" s="204"/>
      <c r="M122" s="199"/>
      <c r="N122" s="199"/>
      <c r="O122" s="199"/>
      <c r="P122" s="199"/>
      <c r="Q122" s="199"/>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5"/>
      <c r="AR122" s="25"/>
      <c r="AS122" s="25"/>
      <c r="AT122" s="25"/>
      <c r="AU122" s="25"/>
      <c r="AV122" s="25"/>
      <c r="AW122" s="25"/>
      <c r="AX122" s="25"/>
      <c r="AY122" s="25"/>
      <c r="AZ122" s="25"/>
      <c r="BA122" s="25"/>
      <c r="BB122" s="25"/>
      <c r="BC122" s="25"/>
      <c r="BD122" s="25"/>
    </row>
    <row r="123" spans="1:57" s="22" customFormat="1" ht="26.1" customHeight="1">
      <c r="A123" s="25"/>
      <c r="B123" s="194">
        <v>5</v>
      </c>
      <c r="C123" s="195"/>
      <c r="D123" s="196">
        <f t="shared" si="15"/>
        <v>0</v>
      </c>
      <c r="E123" s="197"/>
      <c r="F123" s="197"/>
      <c r="G123" s="197"/>
      <c r="H123" s="197"/>
      <c r="I123" s="197"/>
      <c r="J123" s="197"/>
      <c r="K123" s="197"/>
      <c r="L123" s="198"/>
      <c r="M123" s="199"/>
      <c r="N123" s="199"/>
      <c r="O123" s="199"/>
      <c r="P123" s="199"/>
      <c r="Q123" s="199"/>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5"/>
      <c r="AR123" s="25"/>
      <c r="AS123" s="25"/>
      <c r="AT123" s="25"/>
      <c r="AU123" s="25"/>
      <c r="AV123" s="25"/>
      <c r="AW123" s="25"/>
      <c r="AX123" s="25"/>
      <c r="AY123" s="25"/>
      <c r="AZ123" s="25"/>
      <c r="BA123" s="25"/>
      <c r="BB123" s="25"/>
      <c r="BC123" s="25"/>
      <c r="BD123" s="25"/>
    </row>
    <row r="124" spans="1:57" s="22" customFormat="1" ht="26.1" customHeight="1">
      <c r="A124" s="25"/>
      <c r="B124" s="194">
        <v>6</v>
      </c>
      <c r="C124" s="195"/>
      <c r="D124" s="196">
        <f t="shared" si="15"/>
        <v>0</v>
      </c>
      <c r="E124" s="197"/>
      <c r="F124" s="197"/>
      <c r="G124" s="197"/>
      <c r="H124" s="197"/>
      <c r="I124" s="197"/>
      <c r="J124" s="197"/>
      <c r="K124" s="197"/>
      <c r="L124" s="198"/>
      <c r="M124" s="199"/>
      <c r="N124" s="199"/>
      <c r="O124" s="199"/>
      <c r="P124" s="199"/>
      <c r="Q124" s="199"/>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5"/>
      <c r="AR124" s="25"/>
      <c r="AS124" s="25"/>
      <c r="AT124" s="25"/>
      <c r="AU124" s="25"/>
      <c r="AV124" s="25"/>
      <c r="AW124" s="25"/>
      <c r="AX124" s="25"/>
      <c r="AY124" s="25"/>
      <c r="AZ124" s="25"/>
      <c r="BA124" s="25"/>
      <c r="BB124" s="25"/>
      <c r="BC124" s="25"/>
      <c r="BD124" s="25"/>
    </row>
    <row r="125" spans="1:57" s="22" customFormat="1" ht="26.1" customHeight="1">
      <c r="A125" s="25"/>
      <c r="B125" s="194">
        <v>7</v>
      </c>
      <c r="C125" s="195"/>
      <c r="D125" s="196">
        <f t="shared" si="15"/>
        <v>0</v>
      </c>
      <c r="E125" s="197"/>
      <c r="F125" s="197"/>
      <c r="G125" s="197"/>
      <c r="H125" s="197"/>
      <c r="I125" s="197"/>
      <c r="J125" s="197"/>
      <c r="K125" s="197"/>
      <c r="L125" s="198"/>
      <c r="M125" s="199"/>
      <c r="N125" s="199"/>
      <c r="O125" s="199"/>
      <c r="P125" s="199"/>
      <c r="Q125" s="199"/>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5"/>
      <c r="AR125" s="25"/>
      <c r="AS125" s="25"/>
      <c r="AT125" s="25"/>
      <c r="AU125" s="25"/>
      <c r="AV125" s="25"/>
      <c r="AW125" s="25"/>
      <c r="AX125" s="25"/>
      <c r="AY125" s="25"/>
      <c r="AZ125" s="25"/>
      <c r="BA125" s="25"/>
      <c r="BB125" s="25"/>
      <c r="BC125" s="25"/>
      <c r="BD125" s="25"/>
    </row>
    <row r="126" spans="1:57" s="22" customFormat="1" ht="26.1" customHeight="1">
      <c r="A126" s="25"/>
      <c r="B126" s="194">
        <v>8</v>
      </c>
      <c r="C126" s="195"/>
      <c r="D126" s="196">
        <f t="shared" si="15"/>
        <v>0</v>
      </c>
      <c r="E126" s="197"/>
      <c r="F126" s="197"/>
      <c r="G126" s="197"/>
      <c r="H126" s="197"/>
      <c r="I126" s="197"/>
      <c r="J126" s="197"/>
      <c r="K126" s="197"/>
      <c r="L126" s="198"/>
      <c r="M126" s="199"/>
      <c r="N126" s="199"/>
      <c r="O126" s="199"/>
      <c r="P126" s="199"/>
      <c r="Q126" s="199"/>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1"/>
      <c r="AM126" s="201"/>
      <c r="AN126" s="201"/>
      <c r="AO126" s="201"/>
      <c r="AP126" s="201"/>
      <c r="AQ126" s="25"/>
      <c r="AR126" s="25"/>
      <c r="AS126" s="25"/>
      <c r="AT126" s="25"/>
      <c r="AU126" s="25"/>
      <c r="AV126" s="25"/>
      <c r="AW126" s="25"/>
      <c r="AX126" s="25"/>
      <c r="AY126" s="25"/>
      <c r="AZ126" s="25"/>
      <c r="BA126" s="25"/>
      <c r="BB126" s="25"/>
      <c r="BC126" s="25"/>
      <c r="BD126" s="25"/>
    </row>
    <row r="127" spans="1:57" s="22" customFormat="1" ht="26.1" customHeight="1">
      <c r="A127" s="25"/>
      <c r="B127" s="194">
        <v>9</v>
      </c>
      <c r="C127" s="195"/>
      <c r="D127" s="196">
        <f t="shared" si="15"/>
        <v>0</v>
      </c>
      <c r="E127" s="197"/>
      <c r="F127" s="197"/>
      <c r="G127" s="197"/>
      <c r="H127" s="197"/>
      <c r="I127" s="197"/>
      <c r="J127" s="197"/>
      <c r="K127" s="197"/>
      <c r="L127" s="198"/>
      <c r="M127" s="199"/>
      <c r="N127" s="199"/>
      <c r="O127" s="199"/>
      <c r="P127" s="199"/>
      <c r="Q127" s="199"/>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5"/>
      <c r="AR127" s="25"/>
      <c r="AS127" s="25"/>
      <c r="AT127" s="25"/>
      <c r="AU127" s="25"/>
      <c r="AV127" s="25"/>
      <c r="AW127" s="25"/>
      <c r="AX127" s="25"/>
      <c r="AY127" s="25"/>
      <c r="AZ127" s="25"/>
      <c r="BA127" s="25"/>
      <c r="BB127" s="25"/>
      <c r="BC127" s="25"/>
      <c r="BD127" s="25"/>
    </row>
    <row r="128" spans="1:57" s="22" customFormat="1" ht="26.1" customHeight="1">
      <c r="A128" s="25"/>
      <c r="B128" s="194">
        <v>10</v>
      </c>
      <c r="C128" s="195"/>
      <c r="D128" s="196">
        <f t="shared" si="15"/>
        <v>0</v>
      </c>
      <c r="E128" s="197"/>
      <c r="F128" s="197"/>
      <c r="G128" s="197"/>
      <c r="H128" s="197"/>
      <c r="I128" s="197"/>
      <c r="J128" s="197"/>
      <c r="K128" s="197"/>
      <c r="L128" s="198"/>
      <c r="M128" s="199"/>
      <c r="N128" s="199"/>
      <c r="O128" s="199"/>
      <c r="P128" s="199"/>
      <c r="Q128" s="199"/>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201"/>
      <c r="AP128" s="201"/>
      <c r="AQ128" s="25"/>
      <c r="AR128" s="25"/>
      <c r="AS128" s="25"/>
      <c r="AT128" s="25"/>
      <c r="AU128" s="25"/>
      <c r="AV128" s="25"/>
      <c r="AW128" s="25"/>
      <c r="AX128" s="25"/>
      <c r="AY128" s="25"/>
      <c r="AZ128" s="25"/>
      <c r="BA128" s="25"/>
      <c r="BB128" s="25"/>
      <c r="BC128" s="25"/>
      <c r="BD128" s="25"/>
    </row>
    <row r="129" spans="1:57" s="22" customFormat="1" ht="1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row>
    <row r="130" spans="1:57" s="22" customFormat="1" ht="15" customHeight="1">
      <c r="A130" s="25"/>
      <c r="B130" s="151" t="s">
        <v>128</v>
      </c>
      <c r="C130" s="151"/>
      <c r="D130" s="151"/>
      <c r="E130" s="151"/>
      <c r="F130" s="151"/>
      <c r="G130" s="151"/>
      <c r="H130" s="151"/>
      <c r="I130" s="151"/>
      <c r="J130" s="151"/>
      <c r="K130" s="151"/>
      <c r="L130" s="151"/>
      <c r="M130" s="202"/>
      <c r="N130" s="192" t="s">
        <v>56</v>
      </c>
      <c r="O130" s="192"/>
      <c r="P130" s="192"/>
      <c r="Q130" s="192"/>
      <c r="R130" s="192"/>
      <c r="S130" s="193">
        <f>SUM(AN134:AQ167)*$BC$15</f>
        <v>208600</v>
      </c>
      <c r="T130" s="193"/>
      <c r="U130" s="193"/>
      <c r="V130" s="193"/>
      <c r="W130" s="193"/>
      <c r="X130" s="193"/>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row>
    <row r="131" spans="1:57" s="22" customFormat="1" ht="15" customHeight="1">
      <c r="A131" s="25"/>
      <c r="B131" s="7"/>
      <c r="C131" s="151" t="s">
        <v>129</v>
      </c>
      <c r="D131" s="151"/>
      <c r="E131" s="151"/>
      <c r="F131" s="151"/>
      <c r="G131" s="151"/>
      <c r="H131" s="151"/>
      <c r="I131" s="151"/>
      <c r="J131" s="151"/>
      <c r="K131" s="151"/>
      <c r="L131" s="151"/>
      <c r="M131" s="15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25"/>
      <c r="BE131" s="25"/>
    </row>
    <row r="132" spans="1:57" s="22" customFormat="1" ht="15" customHeight="1">
      <c r="A132" s="25"/>
      <c r="B132" s="7"/>
      <c r="C132" s="1"/>
      <c r="D132" s="1"/>
      <c r="E132" s="1"/>
      <c r="F132" s="1"/>
      <c r="G132" s="1"/>
      <c r="H132" s="1"/>
      <c r="I132" s="1"/>
      <c r="J132" s="1"/>
      <c r="K132" s="1"/>
      <c r="L132" s="1"/>
      <c r="M132" s="1"/>
      <c r="N132" s="179" t="s">
        <v>130</v>
      </c>
      <c r="O132" s="179"/>
      <c r="P132" s="179"/>
      <c r="Q132" s="179"/>
      <c r="R132" s="179"/>
      <c r="S132" s="179"/>
      <c r="T132" s="179" t="s">
        <v>131</v>
      </c>
      <c r="U132" s="179"/>
      <c r="V132" s="179"/>
      <c r="W132" s="17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89" t="s">
        <v>132</v>
      </c>
      <c r="AW132" s="190"/>
      <c r="AX132" s="190"/>
      <c r="AY132" s="190"/>
      <c r="AZ132" s="190"/>
      <c r="BA132" s="190"/>
      <c r="BB132" s="190"/>
      <c r="BC132" s="191"/>
      <c r="BD132" s="25"/>
      <c r="BE132" s="25"/>
    </row>
    <row r="133" spans="1:57" s="22" customFormat="1" ht="15" customHeight="1">
      <c r="A133" s="25"/>
      <c r="B133" s="34"/>
      <c r="C133" s="179" t="s">
        <v>133</v>
      </c>
      <c r="D133" s="179"/>
      <c r="E133" s="179"/>
      <c r="F133" s="179"/>
      <c r="G133" s="179"/>
      <c r="H133" s="179"/>
      <c r="I133" s="179"/>
      <c r="J133" s="179"/>
      <c r="K133" s="179"/>
      <c r="L133" s="179"/>
      <c r="M133" s="179"/>
      <c r="N133" s="179" t="s">
        <v>134</v>
      </c>
      <c r="O133" s="179"/>
      <c r="P133" s="179"/>
      <c r="Q133" s="179" t="s">
        <v>135</v>
      </c>
      <c r="R133" s="179"/>
      <c r="S133" s="179"/>
      <c r="T133" s="179" t="s">
        <v>136</v>
      </c>
      <c r="U133" s="179"/>
      <c r="V133" s="179"/>
      <c r="W133" s="179"/>
      <c r="X133" s="179" t="s">
        <v>10</v>
      </c>
      <c r="Y133" s="179"/>
      <c r="Z133" s="179"/>
      <c r="AA133" s="179"/>
      <c r="AB133" s="189" t="s">
        <v>137</v>
      </c>
      <c r="AC133" s="190"/>
      <c r="AD133" s="190"/>
      <c r="AE133" s="191"/>
      <c r="AF133" s="118" t="s">
        <v>138</v>
      </c>
      <c r="AG133" s="119"/>
      <c r="AH133" s="119"/>
      <c r="AI133" s="120"/>
      <c r="AJ133" s="118" t="s">
        <v>139</v>
      </c>
      <c r="AK133" s="119"/>
      <c r="AL133" s="119"/>
      <c r="AM133" s="120"/>
      <c r="AN133" s="118" t="s">
        <v>140</v>
      </c>
      <c r="AO133" s="119"/>
      <c r="AP133" s="119"/>
      <c r="AQ133" s="120"/>
      <c r="AR133" s="118" t="s">
        <v>141</v>
      </c>
      <c r="AS133" s="119"/>
      <c r="AT133" s="119"/>
      <c r="AU133" s="120"/>
      <c r="AV133" s="189" t="s">
        <v>142</v>
      </c>
      <c r="AW133" s="190"/>
      <c r="AX133" s="190"/>
      <c r="AY133" s="191"/>
      <c r="AZ133" s="189" t="s">
        <v>143</v>
      </c>
      <c r="BA133" s="190"/>
      <c r="BB133" s="190"/>
      <c r="BC133" s="191"/>
      <c r="BD133" s="25"/>
      <c r="BE133" s="25"/>
    </row>
    <row r="134" spans="1:57" s="22" customFormat="1" ht="15" customHeight="1">
      <c r="A134" s="25"/>
      <c r="B134" s="34">
        <v>1</v>
      </c>
      <c r="C134" s="104" t="s">
        <v>144</v>
      </c>
      <c r="D134" s="104"/>
      <c r="E134" s="104"/>
      <c r="F134" s="104"/>
      <c r="G134" s="104"/>
      <c r="H134" s="104"/>
      <c r="I134" s="104"/>
      <c r="J134" s="104"/>
      <c r="K134" s="104"/>
      <c r="L134" s="104"/>
      <c r="M134" s="104"/>
      <c r="N134" s="105">
        <v>46057</v>
      </c>
      <c r="O134" s="105"/>
      <c r="P134" s="105"/>
      <c r="Q134" s="105">
        <v>46063</v>
      </c>
      <c r="R134" s="105"/>
      <c r="S134" s="105"/>
      <c r="T134" s="106" t="s">
        <v>145</v>
      </c>
      <c r="U134" s="106"/>
      <c r="V134" s="106"/>
      <c r="W134" s="106"/>
      <c r="X134" s="107" t="s">
        <v>146</v>
      </c>
      <c r="Y134" s="107"/>
      <c r="Z134" s="107"/>
      <c r="AA134" s="107"/>
      <c r="AB134" s="802">
        <v>5000</v>
      </c>
      <c r="AC134" s="803"/>
      <c r="AD134" s="803"/>
      <c r="AE134" s="804"/>
      <c r="AF134" s="802">
        <v>90000</v>
      </c>
      <c r="AG134" s="803"/>
      <c r="AH134" s="803"/>
      <c r="AI134" s="804"/>
      <c r="AJ134" s="108">
        <f>IF(T134="","",AB134+AF134)</f>
        <v>95000</v>
      </c>
      <c r="AK134" s="109"/>
      <c r="AL134" s="109"/>
      <c r="AM134" s="110"/>
      <c r="AN134" s="108">
        <f>IF(T134="","",AJ134-AR134)</f>
        <v>93000</v>
      </c>
      <c r="AO134" s="109"/>
      <c r="AP134" s="109"/>
      <c r="AQ134" s="110"/>
      <c r="AR134" s="111">
        <v>2000</v>
      </c>
      <c r="AS134" s="112"/>
      <c r="AT134" s="112"/>
      <c r="AU134" s="113"/>
      <c r="AV134" s="101" t="s">
        <v>147</v>
      </c>
      <c r="AW134" s="102"/>
      <c r="AX134" s="102"/>
      <c r="AY134" s="103"/>
      <c r="AZ134" s="101" t="s">
        <v>148</v>
      </c>
      <c r="BA134" s="102"/>
      <c r="BB134" s="102"/>
      <c r="BC134" s="103"/>
      <c r="BD134" s="25"/>
      <c r="BE134" s="25"/>
    </row>
    <row r="135" spans="1:57" s="22" customFormat="1" ht="15" customHeight="1">
      <c r="A135" s="25"/>
      <c r="B135" s="34">
        <v>2</v>
      </c>
      <c r="C135" s="104" t="s">
        <v>144</v>
      </c>
      <c r="D135" s="104"/>
      <c r="E135" s="104"/>
      <c r="F135" s="104"/>
      <c r="G135" s="104"/>
      <c r="H135" s="104"/>
      <c r="I135" s="104"/>
      <c r="J135" s="104"/>
      <c r="K135" s="104"/>
      <c r="L135" s="104"/>
      <c r="M135" s="104"/>
      <c r="N135" s="105">
        <v>46057</v>
      </c>
      <c r="O135" s="105"/>
      <c r="P135" s="105"/>
      <c r="Q135" s="105">
        <v>46063</v>
      </c>
      <c r="R135" s="105"/>
      <c r="S135" s="105"/>
      <c r="T135" s="106" t="s">
        <v>145</v>
      </c>
      <c r="U135" s="106"/>
      <c r="V135" s="106"/>
      <c r="W135" s="106"/>
      <c r="X135" s="107" t="s">
        <v>149</v>
      </c>
      <c r="Y135" s="107"/>
      <c r="Z135" s="107"/>
      <c r="AA135" s="107"/>
      <c r="AB135" s="802">
        <v>3500</v>
      </c>
      <c r="AC135" s="803"/>
      <c r="AD135" s="803"/>
      <c r="AE135" s="804"/>
      <c r="AF135" s="802">
        <v>90000</v>
      </c>
      <c r="AG135" s="803"/>
      <c r="AH135" s="803"/>
      <c r="AI135" s="804"/>
      <c r="AJ135" s="108">
        <f>IF(T135="","",AB135+AF135)</f>
        <v>93500</v>
      </c>
      <c r="AK135" s="109"/>
      <c r="AL135" s="109"/>
      <c r="AM135" s="110"/>
      <c r="AN135" s="108">
        <f>IF(T135="","",AJ135-AR135)</f>
        <v>93500</v>
      </c>
      <c r="AO135" s="109"/>
      <c r="AP135" s="109"/>
      <c r="AQ135" s="110"/>
      <c r="AR135" s="111"/>
      <c r="AS135" s="112"/>
      <c r="AT135" s="112"/>
      <c r="AU135" s="113"/>
      <c r="AV135" s="101" t="s">
        <v>150</v>
      </c>
      <c r="AW135" s="102"/>
      <c r="AX135" s="102"/>
      <c r="AY135" s="103"/>
      <c r="AZ135" s="101" t="s">
        <v>151</v>
      </c>
      <c r="BA135" s="102"/>
      <c r="BB135" s="102"/>
      <c r="BC135" s="103"/>
      <c r="BD135" s="25"/>
      <c r="BE135" s="25"/>
    </row>
    <row r="136" spans="1:57" s="22" customFormat="1" ht="15" customHeight="1">
      <c r="A136" s="25"/>
      <c r="B136" s="34">
        <v>3</v>
      </c>
      <c r="C136" s="104"/>
      <c r="D136" s="104"/>
      <c r="E136" s="104"/>
      <c r="F136" s="104"/>
      <c r="G136" s="104"/>
      <c r="H136" s="104"/>
      <c r="I136" s="104"/>
      <c r="J136" s="104"/>
      <c r="K136" s="104"/>
      <c r="L136" s="104"/>
      <c r="M136" s="104"/>
      <c r="N136" s="105"/>
      <c r="O136" s="105"/>
      <c r="P136" s="105"/>
      <c r="Q136" s="105"/>
      <c r="R136" s="105"/>
      <c r="S136" s="105"/>
      <c r="T136" s="106"/>
      <c r="U136" s="106"/>
      <c r="V136" s="106"/>
      <c r="W136" s="106"/>
      <c r="X136" s="107"/>
      <c r="Y136" s="107"/>
      <c r="Z136" s="107"/>
      <c r="AA136" s="107"/>
      <c r="AB136" s="802"/>
      <c r="AC136" s="803"/>
      <c r="AD136" s="803"/>
      <c r="AE136" s="804"/>
      <c r="AF136" s="802"/>
      <c r="AG136" s="803"/>
      <c r="AH136" s="803"/>
      <c r="AI136" s="804"/>
      <c r="AJ136" s="108" t="str">
        <f>IF(T136="","",AB136+AF136)</f>
        <v/>
      </c>
      <c r="AK136" s="109"/>
      <c r="AL136" s="109"/>
      <c r="AM136" s="110"/>
      <c r="AN136" s="108" t="str">
        <f>IF(T136="","",AJ136-AR136)</f>
        <v/>
      </c>
      <c r="AO136" s="109"/>
      <c r="AP136" s="109"/>
      <c r="AQ136" s="110"/>
      <c r="AR136" s="111"/>
      <c r="AS136" s="112"/>
      <c r="AT136" s="112"/>
      <c r="AU136" s="113"/>
      <c r="AV136" s="101"/>
      <c r="AW136" s="102"/>
      <c r="AX136" s="102"/>
      <c r="AY136" s="103"/>
      <c r="AZ136" s="101"/>
      <c r="BA136" s="102"/>
      <c r="BB136" s="102"/>
      <c r="BC136" s="103"/>
      <c r="BD136" s="25"/>
      <c r="BE136" s="25"/>
    </row>
    <row r="137" spans="1:57" s="22" customFormat="1" ht="15" customHeight="1">
      <c r="A137" s="25"/>
      <c r="B137" s="34">
        <v>4</v>
      </c>
      <c r="C137" s="104"/>
      <c r="D137" s="104"/>
      <c r="E137" s="104"/>
      <c r="F137" s="104"/>
      <c r="G137" s="104"/>
      <c r="H137" s="104"/>
      <c r="I137" s="104"/>
      <c r="J137" s="104"/>
      <c r="K137" s="104"/>
      <c r="L137" s="104"/>
      <c r="M137" s="104"/>
      <c r="N137" s="105"/>
      <c r="O137" s="105"/>
      <c r="P137" s="105"/>
      <c r="Q137" s="105"/>
      <c r="R137" s="105"/>
      <c r="S137" s="105"/>
      <c r="T137" s="106"/>
      <c r="U137" s="106"/>
      <c r="V137" s="106"/>
      <c r="W137" s="106"/>
      <c r="X137" s="107"/>
      <c r="Y137" s="107"/>
      <c r="Z137" s="107"/>
      <c r="AA137" s="107"/>
      <c r="AB137" s="802"/>
      <c r="AC137" s="803"/>
      <c r="AD137" s="803"/>
      <c r="AE137" s="804"/>
      <c r="AF137" s="802"/>
      <c r="AG137" s="803"/>
      <c r="AH137" s="803"/>
      <c r="AI137" s="804"/>
      <c r="AJ137" s="108" t="str">
        <f>IF(T137="","",AB137+AF137)</f>
        <v/>
      </c>
      <c r="AK137" s="109"/>
      <c r="AL137" s="109"/>
      <c r="AM137" s="110"/>
      <c r="AN137" s="108" t="str">
        <f>IF(T137="","",AJ137-AR137)</f>
        <v/>
      </c>
      <c r="AO137" s="109"/>
      <c r="AP137" s="109"/>
      <c r="AQ137" s="110"/>
      <c r="AR137" s="111"/>
      <c r="AS137" s="112"/>
      <c r="AT137" s="112"/>
      <c r="AU137" s="113"/>
      <c r="AV137" s="101"/>
      <c r="AW137" s="102"/>
      <c r="AX137" s="102"/>
      <c r="AY137" s="103"/>
      <c r="AZ137" s="101"/>
      <c r="BA137" s="102"/>
      <c r="BB137" s="102"/>
      <c r="BC137" s="103"/>
      <c r="BD137" s="25"/>
      <c r="BE137" s="25"/>
    </row>
    <row r="138" spans="1:57" s="22" customFormat="1" ht="15" customHeight="1">
      <c r="A138" s="25"/>
      <c r="B138" s="34">
        <v>5</v>
      </c>
      <c r="C138" s="104"/>
      <c r="D138" s="104"/>
      <c r="E138" s="104"/>
      <c r="F138" s="104"/>
      <c r="G138" s="104"/>
      <c r="H138" s="104"/>
      <c r="I138" s="104"/>
      <c r="J138" s="104"/>
      <c r="K138" s="104"/>
      <c r="L138" s="104"/>
      <c r="M138" s="104"/>
      <c r="N138" s="105"/>
      <c r="O138" s="105"/>
      <c r="P138" s="105"/>
      <c r="Q138" s="105"/>
      <c r="R138" s="105"/>
      <c r="S138" s="105"/>
      <c r="T138" s="106"/>
      <c r="U138" s="106"/>
      <c r="V138" s="106"/>
      <c r="W138" s="106"/>
      <c r="X138" s="107"/>
      <c r="Y138" s="107"/>
      <c r="Z138" s="107"/>
      <c r="AA138" s="107"/>
      <c r="AB138" s="802"/>
      <c r="AC138" s="803"/>
      <c r="AD138" s="803"/>
      <c r="AE138" s="804"/>
      <c r="AF138" s="802"/>
      <c r="AG138" s="803"/>
      <c r="AH138" s="803"/>
      <c r="AI138" s="804"/>
      <c r="AJ138" s="108" t="str">
        <f t="shared" ref="AJ138:AJ149" si="16">IF(T138="","",AB138+AF138)</f>
        <v/>
      </c>
      <c r="AK138" s="109"/>
      <c r="AL138" s="109"/>
      <c r="AM138" s="110"/>
      <c r="AN138" s="108" t="str">
        <f t="shared" ref="AN138:AN149" si="17">IF(T138="","",AJ138-AR138)</f>
        <v/>
      </c>
      <c r="AO138" s="109"/>
      <c r="AP138" s="109"/>
      <c r="AQ138" s="110"/>
      <c r="AR138" s="111"/>
      <c r="AS138" s="112"/>
      <c r="AT138" s="112"/>
      <c r="AU138" s="113"/>
      <c r="AV138" s="101"/>
      <c r="AW138" s="102"/>
      <c r="AX138" s="102"/>
      <c r="AY138" s="103"/>
      <c r="AZ138" s="101"/>
      <c r="BA138" s="102"/>
      <c r="BB138" s="102"/>
      <c r="BC138" s="103"/>
      <c r="BD138" s="25"/>
      <c r="BE138" s="25"/>
    </row>
    <row r="139" spans="1:57" s="22" customFormat="1" ht="15" customHeight="1">
      <c r="A139" s="25"/>
      <c r="B139" s="34">
        <v>6</v>
      </c>
      <c r="C139" s="104"/>
      <c r="D139" s="104"/>
      <c r="E139" s="104"/>
      <c r="F139" s="104"/>
      <c r="G139" s="104"/>
      <c r="H139" s="104"/>
      <c r="I139" s="104"/>
      <c r="J139" s="104"/>
      <c r="K139" s="104"/>
      <c r="L139" s="104"/>
      <c r="M139" s="104"/>
      <c r="N139" s="105"/>
      <c r="O139" s="105"/>
      <c r="P139" s="105"/>
      <c r="Q139" s="105"/>
      <c r="R139" s="105"/>
      <c r="S139" s="105"/>
      <c r="T139" s="106"/>
      <c r="U139" s="106"/>
      <c r="V139" s="106"/>
      <c r="W139" s="106"/>
      <c r="X139" s="107"/>
      <c r="Y139" s="107"/>
      <c r="Z139" s="107"/>
      <c r="AA139" s="107"/>
      <c r="AB139" s="802"/>
      <c r="AC139" s="803"/>
      <c r="AD139" s="803"/>
      <c r="AE139" s="804"/>
      <c r="AF139" s="802"/>
      <c r="AG139" s="803"/>
      <c r="AH139" s="803"/>
      <c r="AI139" s="804"/>
      <c r="AJ139" s="108" t="str">
        <f t="shared" si="16"/>
        <v/>
      </c>
      <c r="AK139" s="109"/>
      <c r="AL139" s="109"/>
      <c r="AM139" s="110"/>
      <c r="AN139" s="108" t="str">
        <f t="shared" si="17"/>
        <v/>
      </c>
      <c r="AO139" s="109"/>
      <c r="AP139" s="109"/>
      <c r="AQ139" s="110"/>
      <c r="AR139" s="111"/>
      <c r="AS139" s="112"/>
      <c r="AT139" s="112"/>
      <c r="AU139" s="113"/>
      <c r="AV139" s="101"/>
      <c r="AW139" s="102"/>
      <c r="AX139" s="102"/>
      <c r="AY139" s="103"/>
      <c r="AZ139" s="101"/>
      <c r="BA139" s="102"/>
      <c r="BB139" s="102"/>
      <c r="BC139" s="103"/>
      <c r="BD139" s="25"/>
      <c r="BE139" s="25"/>
    </row>
    <row r="140" spans="1:57" s="22" customFormat="1" ht="15" customHeight="1">
      <c r="A140" s="25"/>
      <c r="B140" s="34">
        <v>7</v>
      </c>
      <c r="C140" s="104"/>
      <c r="D140" s="104"/>
      <c r="E140" s="104"/>
      <c r="F140" s="104"/>
      <c r="G140" s="104"/>
      <c r="H140" s="104"/>
      <c r="I140" s="104"/>
      <c r="J140" s="104"/>
      <c r="K140" s="104"/>
      <c r="L140" s="104"/>
      <c r="M140" s="104"/>
      <c r="N140" s="105"/>
      <c r="O140" s="105"/>
      <c r="P140" s="105"/>
      <c r="Q140" s="105"/>
      <c r="R140" s="105"/>
      <c r="S140" s="105"/>
      <c r="T140" s="106"/>
      <c r="U140" s="106"/>
      <c r="V140" s="106"/>
      <c r="W140" s="106"/>
      <c r="X140" s="107"/>
      <c r="Y140" s="107"/>
      <c r="Z140" s="107"/>
      <c r="AA140" s="107"/>
      <c r="AB140" s="802"/>
      <c r="AC140" s="803"/>
      <c r="AD140" s="803"/>
      <c r="AE140" s="804"/>
      <c r="AF140" s="802"/>
      <c r="AG140" s="803"/>
      <c r="AH140" s="803"/>
      <c r="AI140" s="804"/>
      <c r="AJ140" s="108" t="str">
        <f>IF(T140="","",AB140+AF140)</f>
        <v/>
      </c>
      <c r="AK140" s="109"/>
      <c r="AL140" s="109"/>
      <c r="AM140" s="110"/>
      <c r="AN140" s="108" t="str">
        <f>IF(T140="","",AJ140-AR140)</f>
        <v/>
      </c>
      <c r="AO140" s="109"/>
      <c r="AP140" s="109"/>
      <c r="AQ140" s="110"/>
      <c r="AR140" s="111"/>
      <c r="AS140" s="112"/>
      <c r="AT140" s="112"/>
      <c r="AU140" s="113"/>
      <c r="AV140" s="101"/>
      <c r="AW140" s="102"/>
      <c r="AX140" s="102"/>
      <c r="AY140" s="103"/>
      <c r="AZ140" s="101"/>
      <c r="BA140" s="102"/>
      <c r="BB140" s="102"/>
      <c r="BC140" s="103"/>
      <c r="BD140" s="25"/>
      <c r="BE140" s="25"/>
    </row>
    <row r="141" spans="1:57" s="22" customFormat="1" ht="15" customHeight="1">
      <c r="A141" s="25"/>
      <c r="B141" s="34">
        <v>8</v>
      </c>
      <c r="C141" s="104"/>
      <c r="D141" s="104"/>
      <c r="E141" s="104"/>
      <c r="F141" s="104"/>
      <c r="G141" s="104"/>
      <c r="H141" s="104"/>
      <c r="I141" s="104"/>
      <c r="J141" s="104"/>
      <c r="K141" s="104"/>
      <c r="L141" s="104"/>
      <c r="M141" s="104"/>
      <c r="N141" s="105"/>
      <c r="O141" s="105"/>
      <c r="P141" s="105"/>
      <c r="Q141" s="105"/>
      <c r="R141" s="105"/>
      <c r="S141" s="105"/>
      <c r="T141" s="106"/>
      <c r="U141" s="106"/>
      <c r="V141" s="106"/>
      <c r="W141" s="106"/>
      <c r="X141" s="107"/>
      <c r="Y141" s="107"/>
      <c r="Z141" s="107"/>
      <c r="AA141" s="107"/>
      <c r="AB141" s="802"/>
      <c r="AC141" s="803"/>
      <c r="AD141" s="803"/>
      <c r="AE141" s="804"/>
      <c r="AF141" s="802"/>
      <c r="AG141" s="803"/>
      <c r="AH141" s="803"/>
      <c r="AI141" s="804"/>
      <c r="AJ141" s="108" t="str">
        <f>IF(T141="","",AB141+AF141)</f>
        <v/>
      </c>
      <c r="AK141" s="109"/>
      <c r="AL141" s="109"/>
      <c r="AM141" s="110"/>
      <c r="AN141" s="108" t="str">
        <f>IF(T141="","",AJ141-AR141)</f>
        <v/>
      </c>
      <c r="AO141" s="109"/>
      <c r="AP141" s="109"/>
      <c r="AQ141" s="110"/>
      <c r="AR141" s="111"/>
      <c r="AS141" s="112"/>
      <c r="AT141" s="112"/>
      <c r="AU141" s="113"/>
      <c r="AV141" s="101"/>
      <c r="AW141" s="102"/>
      <c r="AX141" s="102"/>
      <c r="AY141" s="103"/>
      <c r="AZ141" s="101"/>
      <c r="BA141" s="102"/>
      <c r="BB141" s="102"/>
      <c r="BC141" s="103"/>
      <c r="BD141" s="25"/>
      <c r="BE141" s="25"/>
    </row>
    <row r="142" spans="1:57" s="22" customFormat="1" ht="15" customHeight="1">
      <c r="A142" s="25"/>
      <c r="B142" s="34">
        <v>9</v>
      </c>
      <c r="C142" s="104"/>
      <c r="D142" s="104"/>
      <c r="E142" s="104"/>
      <c r="F142" s="104"/>
      <c r="G142" s="104"/>
      <c r="H142" s="104"/>
      <c r="I142" s="104"/>
      <c r="J142" s="104"/>
      <c r="K142" s="104"/>
      <c r="L142" s="104"/>
      <c r="M142" s="104"/>
      <c r="N142" s="105"/>
      <c r="O142" s="105"/>
      <c r="P142" s="105"/>
      <c r="Q142" s="105"/>
      <c r="R142" s="105"/>
      <c r="S142" s="105"/>
      <c r="T142" s="106"/>
      <c r="U142" s="106"/>
      <c r="V142" s="106"/>
      <c r="W142" s="106"/>
      <c r="X142" s="107"/>
      <c r="Y142" s="107"/>
      <c r="Z142" s="107"/>
      <c r="AA142" s="107"/>
      <c r="AB142" s="802"/>
      <c r="AC142" s="803"/>
      <c r="AD142" s="803"/>
      <c r="AE142" s="804"/>
      <c r="AF142" s="802"/>
      <c r="AG142" s="803"/>
      <c r="AH142" s="803"/>
      <c r="AI142" s="804"/>
      <c r="AJ142" s="108" t="str">
        <f t="shared" ref="AJ142:AJ143" si="18">IF(T142="","",AB142+AF142)</f>
        <v/>
      </c>
      <c r="AK142" s="109"/>
      <c r="AL142" s="109"/>
      <c r="AM142" s="110"/>
      <c r="AN142" s="108" t="str">
        <f t="shared" ref="AN142:AN143" si="19">IF(T142="","",AJ142-AR142)</f>
        <v/>
      </c>
      <c r="AO142" s="109"/>
      <c r="AP142" s="109"/>
      <c r="AQ142" s="110"/>
      <c r="AR142" s="111"/>
      <c r="AS142" s="112"/>
      <c r="AT142" s="112"/>
      <c r="AU142" s="113"/>
      <c r="AV142" s="101"/>
      <c r="AW142" s="102"/>
      <c r="AX142" s="102"/>
      <c r="AY142" s="103"/>
      <c r="AZ142" s="101"/>
      <c r="BA142" s="102"/>
      <c r="BB142" s="102"/>
      <c r="BC142" s="103"/>
      <c r="BD142" s="25"/>
      <c r="BE142" s="25"/>
    </row>
    <row r="143" spans="1:57" s="22" customFormat="1" ht="15" customHeight="1">
      <c r="A143" s="25"/>
      <c r="B143" s="34">
        <v>10</v>
      </c>
      <c r="C143" s="104"/>
      <c r="D143" s="104"/>
      <c r="E143" s="104"/>
      <c r="F143" s="104"/>
      <c r="G143" s="104"/>
      <c r="H143" s="104"/>
      <c r="I143" s="104"/>
      <c r="J143" s="104"/>
      <c r="K143" s="104"/>
      <c r="L143" s="104"/>
      <c r="M143" s="104"/>
      <c r="N143" s="105"/>
      <c r="O143" s="105"/>
      <c r="P143" s="105"/>
      <c r="Q143" s="105"/>
      <c r="R143" s="105"/>
      <c r="S143" s="105"/>
      <c r="T143" s="106"/>
      <c r="U143" s="106"/>
      <c r="V143" s="106"/>
      <c r="W143" s="106"/>
      <c r="X143" s="107"/>
      <c r="Y143" s="107"/>
      <c r="Z143" s="107"/>
      <c r="AA143" s="107"/>
      <c r="AB143" s="802"/>
      <c r="AC143" s="803"/>
      <c r="AD143" s="803"/>
      <c r="AE143" s="804"/>
      <c r="AF143" s="802"/>
      <c r="AG143" s="803"/>
      <c r="AH143" s="803"/>
      <c r="AI143" s="804"/>
      <c r="AJ143" s="108" t="str">
        <f t="shared" si="18"/>
        <v/>
      </c>
      <c r="AK143" s="109"/>
      <c r="AL143" s="109"/>
      <c r="AM143" s="110"/>
      <c r="AN143" s="108" t="str">
        <f t="shared" si="19"/>
        <v/>
      </c>
      <c r="AO143" s="109"/>
      <c r="AP143" s="109"/>
      <c r="AQ143" s="110"/>
      <c r="AR143" s="111"/>
      <c r="AS143" s="112"/>
      <c r="AT143" s="112"/>
      <c r="AU143" s="113"/>
      <c r="AV143" s="101"/>
      <c r="AW143" s="102"/>
      <c r="AX143" s="102"/>
      <c r="AY143" s="103"/>
      <c r="AZ143" s="101"/>
      <c r="BA143" s="102"/>
      <c r="BB143" s="102"/>
      <c r="BC143" s="103"/>
      <c r="BD143" s="25"/>
      <c r="BE143" s="25"/>
    </row>
    <row r="144" spans="1:57" s="22" customFormat="1" ht="15" customHeight="1">
      <c r="A144" s="25"/>
      <c r="B144" s="34">
        <v>11</v>
      </c>
      <c r="C144" s="104"/>
      <c r="D144" s="104"/>
      <c r="E144" s="104"/>
      <c r="F144" s="104"/>
      <c r="G144" s="104"/>
      <c r="H144" s="104"/>
      <c r="I144" s="104"/>
      <c r="J144" s="104"/>
      <c r="K144" s="104"/>
      <c r="L144" s="104"/>
      <c r="M144" s="104"/>
      <c r="N144" s="105"/>
      <c r="O144" s="105"/>
      <c r="P144" s="105"/>
      <c r="Q144" s="105"/>
      <c r="R144" s="105"/>
      <c r="S144" s="105"/>
      <c r="T144" s="106"/>
      <c r="U144" s="106"/>
      <c r="V144" s="106"/>
      <c r="W144" s="106"/>
      <c r="X144" s="107"/>
      <c r="Y144" s="107"/>
      <c r="Z144" s="107"/>
      <c r="AA144" s="107"/>
      <c r="AB144" s="802"/>
      <c r="AC144" s="803"/>
      <c r="AD144" s="803"/>
      <c r="AE144" s="804"/>
      <c r="AF144" s="802"/>
      <c r="AG144" s="803"/>
      <c r="AH144" s="803"/>
      <c r="AI144" s="804"/>
      <c r="AJ144" s="108" t="str">
        <f t="shared" ref="AJ144" si="20">IF(T144="","",AB144+AF144)</f>
        <v/>
      </c>
      <c r="AK144" s="109"/>
      <c r="AL144" s="109"/>
      <c r="AM144" s="110"/>
      <c r="AN144" s="108" t="str">
        <f t="shared" ref="AN144" si="21">IF(T144="","",AJ144-AR144)</f>
        <v/>
      </c>
      <c r="AO144" s="109"/>
      <c r="AP144" s="109"/>
      <c r="AQ144" s="110"/>
      <c r="AR144" s="111"/>
      <c r="AS144" s="112"/>
      <c r="AT144" s="112"/>
      <c r="AU144" s="113"/>
      <c r="AV144" s="101"/>
      <c r="AW144" s="102"/>
      <c r="AX144" s="102"/>
      <c r="AY144" s="103"/>
      <c r="AZ144" s="101"/>
      <c r="BA144" s="102"/>
      <c r="BB144" s="102"/>
      <c r="BC144" s="103"/>
      <c r="BD144" s="25"/>
      <c r="BE144" s="25"/>
    </row>
    <row r="145" spans="1:57" s="22" customFormat="1" ht="15" customHeight="1">
      <c r="A145" s="25"/>
      <c r="B145" s="34">
        <v>12</v>
      </c>
      <c r="C145" s="104"/>
      <c r="D145" s="104"/>
      <c r="E145" s="104"/>
      <c r="F145" s="104"/>
      <c r="G145" s="104"/>
      <c r="H145" s="104"/>
      <c r="I145" s="104"/>
      <c r="J145" s="104"/>
      <c r="K145" s="104"/>
      <c r="L145" s="104"/>
      <c r="M145" s="104"/>
      <c r="N145" s="105"/>
      <c r="O145" s="105"/>
      <c r="P145" s="105"/>
      <c r="Q145" s="105"/>
      <c r="R145" s="105"/>
      <c r="S145" s="105"/>
      <c r="T145" s="106"/>
      <c r="U145" s="106"/>
      <c r="V145" s="106"/>
      <c r="W145" s="106"/>
      <c r="X145" s="107"/>
      <c r="Y145" s="107"/>
      <c r="Z145" s="107"/>
      <c r="AA145" s="107"/>
      <c r="AB145" s="802"/>
      <c r="AC145" s="803"/>
      <c r="AD145" s="803"/>
      <c r="AE145" s="804"/>
      <c r="AF145" s="802"/>
      <c r="AG145" s="803"/>
      <c r="AH145" s="803"/>
      <c r="AI145" s="804"/>
      <c r="AJ145" s="108" t="str">
        <f>IF(T145="","",AB145+AF145)</f>
        <v/>
      </c>
      <c r="AK145" s="109"/>
      <c r="AL145" s="109"/>
      <c r="AM145" s="110"/>
      <c r="AN145" s="108" t="str">
        <f>IF(T145="","",AJ145-AR145)</f>
        <v/>
      </c>
      <c r="AO145" s="109"/>
      <c r="AP145" s="109"/>
      <c r="AQ145" s="110"/>
      <c r="AR145" s="111"/>
      <c r="AS145" s="112"/>
      <c r="AT145" s="112"/>
      <c r="AU145" s="113"/>
      <c r="AV145" s="101"/>
      <c r="AW145" s="102"/>
      <c r="AX145" s="102"/>
      <c r="AY145" s="103"/>
      <c r="AZ145" s="101"/>
      <c r="BA145" s="102"/>
      <c r="BB145" s="102"/>
      <c r="BC145" s="103"/>
      <c r="BD145" s="25"/>
      <c r="BE145" s="25"/>
    </row>
    <row r="146" spans="1:57" s="22" customFormat="1" ht="15" customHeight="1">
      <c r="A146" s="25"/>
      <c r="B146" s="34">
        <v>13</v>
      </c>
      <c r="C146" s="104"/>
      <c r="D146" s="104"/>
      <c r="E146" s="104"/>
      <c r="F146" s="104"/>
      <c r="G146" s="104"/>
      <c r="H146" s="104"/>
      <c r="I146" s="104"/>
      <c r="J146" s="104"/>
      <c r="K146" s="104"/>
      <c r="L146" s="104"/>
      <c r="M146" s="104"/>
      <c r="N146" s="105"/>
      <c r="O146" s="105"/>
      <c r="P146" s="105"/>
      <c r="Q146" s="105"/>
      <c r="R146" s="105"/>
      <c r="S146" s="105"/>
      <c r="T146" s="106"/>
      <c r="U146" s="106"/>
      <c r="V146" s="106"/>
      <c r="W146" s="106"/>
      <c r="X146" s="107"/>
      <c r="Y146" s="107"/>
      <c r="Z146" s="107"/>
      <c r="AA146" s="107"/>
      <c r="AB146" s="802"/>
      <c r="AC146" s="803"/>
      <c r="AD146" s="803"/>
      <c r="AE146" s="804"/>
      <c r="AF146" s="802"/>
      <c r="AG146" s="803"/>
      <c r="AH146" s="803"/>
      <c r="AI146" s="804"/>
      <c r="AJ146" s="108" t="str">
        <f>IF(T146="","",AB146+AF146)</f>
        <v/>
      </c>
      <c r="AK146" s="109"/>
      <c r="AL146" s="109"/>
      <c r="AM146" s="110"/>
      <c r="AN146" s="108" t="str">
        <f>IF(T146="","",AJ146-AR146)</f>
        <v/>
      </c>
      <c r="AO146" s="109"/>
      <c r="AP146" s="109"/>
      <c r="AQ146" s="110"/>
      <c r="AR146" s="111"/>
      <c r="AS146" s="112"/>
      <c r="AT146" s="112"/>
      <c r="AU146" s="113"/>
      <c r="AV146" s="101"/>
      <c r="AW146" s="102"/>
      <c r="AX146" s="102"/>
      <c r="AY146" s="103"/>
      <c r="AZ146" s="101"/>
      <c r="BA146" s="102"/>
      <c r="BB146" s="102"/>
      <c r="BC146" s="103"/>
      <c r="BD146" s="25"/>
      <c r="BE146" s="25"/>
    </row>
    <row r="147" spans="1:57" s="22" customFormat="1" ht="15" customHeight="1">
      <c r="A147" s="25"/>
      <c r="B147" s="34">
        <v>14</v>
      </c>
      <c r="C147" s="104"/>
      <c r="D147" s="104"/>
      <c r="E147" s="104"/>
      <c r="F147" s="104"/>
      <c r="G147" s="104"/>
      <c r="H147" s="104"/>
      <c r="I147" s="104"/>
      <c r="J147" s="104"/>
      <c r="K147" s="104"/>
      <c r="L147" s="104"/>
      <c r="M147" s="104"/>
      <c r="N147" s="105"/>
      <c r="O147" s="105"/>
      <c r="P147" s="105"/>
      <c r="Q147" s="105"/>
      <c r="R147" s="105"/>
      <c r="S147" s="105"/>
      <c r="T147" s="106"/>
      <c r="U147" s="106"/>
      <c r="V147" s="106"/>
      <c r="W147" s="106"/>
      <c r="X147" s="107"/>
      <c r="Y147" s="107"/>
      <c r="Z147" s="107"/>
      <c r="AA147" s="107"/>
      <c r="AB147" s="802"/>
      <c r="AC147" s="803"/>
      <c r="AD147" s="803"/>
      <c r="AE147" s="804"/>
      <c r="AF147" s="802"/>
      <c r="AG147" s="803"/>
      <c r="AH147" s="803"/>
      <c r="AI147" s="804"/>
      <c r="AJ147" s="108" t="str">
        <f t="shared" ref="AJ147:AJ148" si="22">IF(T147="","",AB147+AF147)</f>
        <v/>
      </c>
      <c r="AK147" s="109"/>
      <c r="AL147" s="109"/>
      <c r="AM147" s="110"/>
      <c r="AN147" s="108" t="str">
        <f t="shared" ref="AN147:AN148" si="23">IF(T147="","",AJ147-AR147)</f>
        <v/>
      </c>
      <c r="AO147" s="109"/>
      <c r="AP147" s="109"/>
      <c r="AQ147" s="110"/>
      <c r="AR147" s="111"/>
      <c r="AS147" s="112"/>
      <c r="AT147" s="112"/>
      <c r="AU147" s="113"/>
      <c r="AV147" s="101"/>
      <c r="AW147" s="102"/>
      <c r="AX147" s="102"/>
      <c r="AY147" s="103"/>
      <c r="AZ147" s="101"/>
      <c r="BA147" s="102"/>
      <c r="BB147" s="102"/>
      <c r="BC147" s="103"/>
      <c r="BD147" s="25"/>
      <c r="BE147" s="25"/>
    </row>
    <row r="148" spans="1:57" s="22" customFormat="1" ht="15" customHeight="1">
      <c r="A148" s="25"/>
      <c r="B148" s="34">
        <v>15</v>
      </c>
      <c r="C148" s="104"/>
      <c r="D148" s="104"/>
      <c r="E148" s="104"/>
      <c r="F148" s="104"/>
      <c r="G148" s="104"/>
      <c r="H148" s="104"/>
      <c r="I148" s="104"/>
      <c r="J148" s="104"/>
      <c r="K148" s="104"/>
      <c r="L148" s="104"/>
      <c r="M148" s="104"/>
      <c r="N148" s="105"/>
      <c r="O148" s="105"/>
      <c r="P148" s="105"/>
      <c r="Q148" s="105"/>
      <c r="R148" s="105"/>
      <c r="S148" s="105"/>
      <c r="T148" s="106"/>
      <c r="U148" s="106"/>
      <c r="V148" s="106"/>
      <c r="W148" s="106"/>
      <c r="X148" s="107"/>
      <c r="Y148" s="107"/>
      <c r="Z148" s="107"/>
      <c r="AA148" s="107"/>
      <c r="AB148" s="802"/>
      <c r="AC148" s="803"/>
      <c r="AD148" s="803"/>
      <c r="AE148" s="804"/>
      <c r="AF148" s="802"/>
      <c r="AG148" s="803"/>
      <c r="AH148" s="803"/>
      <c r="AI148" s="804"/>
      <c r="AJ148" s="108" t="str">
        <f t="shared" si="22"/>
        <v/>
      </c>
      <c r="AK148" s="109"/>
      <c r="AL148" s="109"/>
      <c r="AM148" s="110"/>
      <c r="AN148" s="108" t="str">
        <f t="shared" si="23"/>
        <v/>
      </c>
      <c r="AO148" s="109"/>
      <c r="AP148" s="109"/>
      <c r="AQ148" s="110"/>
      <c r="AR148" s="111"/>
      <c r="AS148" s="112"/>
      <c r="AT148" s="112"/>
      <c r="AU148" s="113"/>
      <c r="AV148" s="101"/>
      <c r="AW148" s="102"/>
      <c r="AX148" s="102"/>
      <c r="AY148" s="103"/>
      <c r="AZ148" s="101"/>
      <c r="BA148" s="102"/>
      <c r="BB148" s="102"/>
      <c r="BC148" s="103"/>
      <c r="BD148" s="25"/>
      <c r="BE148" s="25"/>
    </row>
    <row r="149" spans="1:57" s="22" customFormat="1" ht="15" customHeight="1">
      <c r="A149" s="25"/>
      <c r="B149" s="34">
        <v>16</v>
      </c>
      <c r="C149" s="104"/>
      <c r="D149" s="104"/>
      <c r="E149" s="104"/>
      <c r="F149" s="104"/>
      <c r="G149" s="104"/>
      <c r="H149" s="104"/>
      <c r="I149" s="104"/>
      <c r="J149" s="104"/>
      <c r="K149" s="104"/>
      <c r="L149" s="104"/>
      <c r="M149" s="104"/>
      <c r="N149" s="105"/>
      <c r="O149" s="105"/>
      <c r="P149" s="105"/>
      <c r="Q149" s="105"/>
      <c r="R149" s="105"/>
      <c r="S149" s="105"/>
      <c r="T149" s="106"/>
      <c r="U149" s="106"/>
      <c r="V149" s="106"/>
      <c r="W149" s="106"/>
      <c r="X149" s="107"/>
      <c r="Y149" s="107"/>
      <c r="Z149" s="107"/>
      <c r="AA149" s="107"/>
      <c r="AB149" s="802"/>
      <c r="AC149" s="803"/>
      <c r="AD149" s="803"/>
      <c r="AE149" s="804"/>
      <c r="AF149" s="802"/>
      <c r="AG149" s="803"/>
      <c r="AH149" s="803"/>
      <c r="AI149" s="804"/>
      <c r="AJ149" s="108" t="str">
        <f t="shared" si="16"/>
        <v/>
      </c>
      <c r="AK149" s="109"/>
      <c r="AL149" s="109"/>
      <c r="AM149" s="110"/>
      <c r="AN149" s="108" t="str">
        <f t="shared" si="17"/>
        <v/>
      </c>
      <c r="AO149" s="109"/>
      <c r="AP149" s="109"/>
      <c r="AQ149" s="110"/>
      <c r="AR149" s="111"/>
      <c r="AS149" s="112"/>
      <c r="AT149" s="112"/>
      <c r="AU149" s="113"/>
      <c r="AV149" s="101"/>
      <c r="AW149" s="102"/>
      <c r="AX149" s="102"/>
      <c r="AY149" s="103"/>
      <c r="AZ149" s="101"/>
      <c r="BA149" s="102"/>
      <c r="BB149" s="102"/>
      <c r="BC149" s="103"/>
      <c r="BD149" s="25"/>
      <c r="BE149" s="25"/>
    </row>
    <row r="150" spans="1:57" s="22" customFormat="1" ht="15" customHeight="1">
      <c r="A150" s="25"/>
      <c r="B150" s="34">
        <v>17</v>
      </c>
      <c r="C150" s="104"/>
      <c r="D150" s="104"/>
      <c r="E150" s="104"/>
      <c r="F150" s="104"/>
      <c r="G150" s="104"/>
      <c r="H150" s="104"/>
      <c r="I150" s="104"/>
      <c r="J150" s="104"/>
      <c r="K150" s="104"/>
      <c r="L150" s="104"/>
      <c r="M150" s="104"/>
      <c r="N150" s="105"/>
      <c r="O150" s="105"/>
      <c r="P150" s="105"/>
      <c r="Q150" s="105"/>
      <c r="R150" s="105"/>
      <c r="S150" s="105"/>
      <c r="T150" s="106"/>
      <c r="U150" s="106"/>
      <c r="V150" s="106"/>
      <c r="W150" s="106"/>
      <c r="X150" s="107"/>
      <c r="Y150" s="107"/>
      <c r="Z150" s="107"/>
      <c r="AA150" s="107"/>
      <c r="AB150" s="802"/>
      <c r="AC150" s="803"/>
      <c r="AD150" s="803"/>
      <c r="AE150" s="804"/>
      <c r="AF150" s="802"/>
      <c r="AG150" s="803"/>
      <c r="AH150" s="803"/>
      <c r="AI150" s="804"/>
      <c r="AJ150" s="108" t="str">
        <f>IF(T150="","",AB150+AF150)</f>
        <v/>
      </c>
      <c r="AK150" s="109"/>
      <c r="AL150" s="109"/>
      <c r="AM150" s="110"/>
      <c r="AN150" s="108" t="str">
        <f>IF(T150="","",AJ150-AR150)</f>
        <v/>
      </c>
      <c r="AO150" s="109"/>
      <c r="AP150" s="109"/>
      <c r="AQ150" s="110"/>
      <c r="AR150" s="111"/>
      <c r="AS150" s="112"/>
      <c r="AT150" s="112"/>
      <c r="AU150" s="113"/>
      <c r="AV150" s="101"/>
      <c r="AW150" s="102"/>
      <c r="AX150" s="102"/>
      <c r="AY150" s="103"/>
      <c r="AZ150" s="101"/>
      <c r="BA150" s="102"/>
      <c r="BB150" s="102"/>
      <c r="BC150" s="103"/>
      <c r="BD150" s="25"/>
      <c r="BE150" s="25"/>
    </row>
    <row r="151" spans="1:57" s="22" customFormat="1" ht="15" customHeight="1">
      <c r="A151" s="25"/>
      <c r="B151" s="34">
        <v>18</v>
      </c>
      <c r="C151" s="104"/>
      <c r="D151" s="104"/>
      <c r="E151" s="104"/>
      <c r="F151" s="104"/>
      <c r="G151" s="104"/>
      <c r="H151" s="104"/>
      <c r="I151" s="104"/>
      <c r="J151" s="104"/>
      <c r="K151" s="104"/>
      <c r="L151" s="104"/>
      <c r="M151" s="104"/>
      <c r="N151" s="105"/>
      <c r="O151" s="105"/>
      <c r="P151" s="105"/>
      <c r="Q151" s="105"/>
      <c r="R151" s="105"/>
      <c r="S151" s="105"/>
      <c r="T151" s="106"/>
      <c r="U151" s="106"/>
      <c r="V151" s="106"/>
      <c r="W151" s="106"/>
      <c r="X151" s="107"/>
      <c r="Y151" s="107"/>
      <c r="Z151" s="107"/>
      <c r="AA151" s="107"/>
      <c r="AB151" s="802"/>
      <c r="AC151" s="803"/>
      <c r="AD151" s="803"/>
      <c r="AE151" s="804"/>
      <c r="AF151" s="802"/>
      <c r="AG151" s="803"/>
      <c r="AH151" s="803"/>
      <c r="AI151" s="804"/>
      <c r="AJ151" s="108" t="str">
        <f>IF(T151="","",AB151+AF151)</f>
        <v/>
      </c>
      <c r="AK151" s="109"/>
      <c r="AL151" s="109"/>
      <c r="AM151" s="110"/>
      <c r="AN151" s="108" t="str">
        <f>IF(T151="","",AJ151-AR151)</f>
        <v/>
      </c>
      <c r="AO151" s="109"/>
      <c r="AP151" s="109"/>
      <c r="AQ151" s="110"/>
      <c r="AR151" s="111"/>
      <c r="AS151" s="112"/>
      <c r="AT151" s="112"/>
      <c r="AU151" s="113"/>
      <c r="AV151" s="101"/>
      <c r="AW151" s="102"/>
      <c r="AX151" s="102"/>
      <c r="AY151" s="103"/>
      <c r="AZ151" s="101"/>
      <c r="BA151" s="102"/>
      <c r="BB151" s="102"/>
      <c r="BC151" s="103"/>
      <c r="BD151" s="25"/>
      <c r="BE151" s="25"/>
    </row>
    <row r="152" spans="1:57" s="22" customFormat="1" ht="15" customHeight="1">
      <c r="A152" s="25"/>
      <c r="B152" s="34">
        <v>19</v>
      </c>
      <c r="C152" s="104"/>
      <c r="D152" s="104"/>
      <c r="E152" s="104"/>
      <c r="F152" s="104"/>
      <c r="G152" s="104"/>
      <c r="H152" s="104"/>
      <c r="I152" s="104"/>
      <c r="J152" s="104"/>
      <c r="K152" s="104"/>
      <c r="L152" s="104"/>
      <c r="M152" s="104"/>
      <c r="N152" s="105"/>
      <c r="O152" s="105"/>
      <c r="P152" s="105"/>
      <c r="Q152" s="105"/>
      <c r="R152" s="105"/>
      <c r="S152" s="105"/>
      <c r="T152" s="106"/>
      <c r="U152" s="106"/>
      <c r="V152" s="106"/>
      <c r="W152" s="106"/>
      <c r="X152" s="107"/>
      <c r="Y152" s="107"/>
      <c r="Z152" s="107"/>
      <c r="AA152" s="107"/>
      <c r="AB152" s="802"/>
      <c r="AC152" s="803"/>
      <c r="AD152" s="803"/>
      <c r="AE152" s="804"/>
      <c r="AF152" s="802"/>
      <c r="AG152" s="803"/>
      <c r="AH152" s="803"/>
      <c r="AI152" s="804"/>
      <c r="AJ152" s="108" t="str">
        <f t="shared" ref="AJ152:AJ153" si="24">IF(T152="","",AB152+AF152)</f>
        <v/>
      </c>
      <c r="AK152" s="109"/>
      <c r="AL152" s="109"/>
      <c r="AM152" s="110"/>
      <c r="AN152" s="108" t="str">
        <f t="shared" ref="AN152:AN153" si="25">IF(T152="","",AJ152-AR152)</f>
        <v/>
      </c>
      <c r="AO152" s="109"/>
      <c r="AP152" s="109"/>
      <c r="AQ152" s="110"/>
      <c r="AR152" s="111"/>
      <c r="AS152" s="112"/>
      <c r="AT152" s="112"/>
      <c r="AU152" s="113"/>
      <c r="AV152" s="101"/>
      <c r="AW152" s="102"/>
      <c r="AX152" s="102"/>
      <c r="AY152" s="103"/>
      <c r="AZ152" s="101"/>
      <c r="BA152" s="102"/>
      <c r="BB152" s="102"/>
      <c r="BC152" s="103"/>
      <c r="BD152" s="25"/>
      <c r="BE152" s="25"/>
    </row>
    <row r="153" spans="1:57" s="22" customFormat="1" ht="15" customHeight="1">
      <c r="A153" s="25"/>
      <c r="B153" s="34">
        <v>20</v>
      </c>
      <c r="C153" s="104"/>
      <c r="D153" s="104"/>
      <c r="E153" s="104"/>
      <c r="F153" s="104"/>
      <c r="G153" s="104"/>
      <c r="H153" s="104"/>
      <c r="I153" s="104"/>
      <c r="J153" s="104"/>
      <c r="K153" s="104"/>
      <c r="L153" s="104"/>
      <c r="M153" s="104"/>
      <c r="N153" s="105"/>
      <c r="O153" s="105"/>
      <c r="P153" s="105"/>
      <c r="Q153" s="105"/>
      <c r="R153" s="105"/>
      <c r="S153" s="105"/>
      <c r="T153" s="106"/>
      <c r="U153" s="106"/>
      <c r="V153" s="106"/>
      <c r="W153" s="106"/>
      <c r="X153" s="107"/>
      <c r="Y153" s="107"/>
      <c r="Z153" s="107"/>
      <c r="AA153" s="107"/>
      <c r="AB153" s="802"/>
      <c r="AC153" s="803"/>
      <c r="AD153" s="803"/>
      <c r="AE153" s="804"/>
      <c r="AF153" s="802"/>
      <c r="AG153" s="803"/>
      <c r="AH153" s="803"/>
      <c r="AI153" s="804"/>
      <c r="AJ153" s="108" t="str">
        <f t="shared" si="24"/>
        <v/>
      </c>
      <c r="AK153" s="109"/>
      <c r="AL153" s="109"/>
      <c r="AM153" s="110"/>
      <c r="AN153" s="108" t="str">
        <f t="shared" si="25"/>
        <v/>
      </c>
      <c r="AO153" s="109"/>
      <c r="AP153" s="109"/>
      <c r="AQ153" s="110"/>
      <c r="AR153" s="111"/>
      <c r="AS153" s="112"/>
      <c r="AT153" s="112"/>
      <c r="AU153" s="113"/>
      <c r="AV153" s="101"/>
      <c r="AW153" s="102"/>
      <c r="AX153" s="102"/>
      <c r="AY153" s="103"/>
      <c r="AZ153" s="101"/>
      <c r="BA153" s="102"/>
      <c r="BB153" s="102"/>
      <c r="BC153" s="103"/>
      <c r="BD153" s="25"/>
      <c r="BE153" s="25"/>
    </row>
    <row r="154" spans="1:57" s="22" customFormat="1" ht="15" customHeight="1">
      <c r="A154" s="25"/>
      <c r="B154" s="7"/>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25"/>
      <c r="BE154" s="25"/>
    </row>
    <row r="155" spans="1:57" s="22" customFormat="1" ht="15" customHeight="1">
      <c r="A155" s="25"/>
      <c r="B155" s="7"/>
      <c r="C155" s="151" t="s">
        <v>152</v>
      </c>
      <c r="D155" s="151"/>
      <c r="E155" s="151"/>
      <c r="F155" s="151"/>
      <c r="G155" s="151"/>
      <c r="H155" s="151"/>
      <c r="I155" s="151"/>
      <c r="J155" s="151"/>
      <c r="K155" s="151"/>
      <c r="L155" s="151"/>
      <c r="M155" s="15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25"/>
      <c r="BE155" s="25"/>
    </row>
    <row r="156" spans="1:57" s="22" customFormat="1" ht="15" customHeight="1">
      <c r="A156" s="25"/>
      <c r="B156" s="7"/>
      <c r="C156" s="1"/>
      <c r="D156" s="1"/>
      <c r="E156" s="1"/>
      <c r="F156" s="1"/>
      <c r="G156" s="1"/>
      <c r="H156" s="1"/>
      <c r="I156" s="1"/>
      <c r="J156" s="1"/>
      <c r="K156" s="1"/>
      <c r="L156" s="1"/>
      <c r="M156" s="1"/>
      <c r="N156" s="179" t="s">
        <v>130</v>
      </c>
      <c r="O156" s="179"/>
      <c r="P156" s="179"/>
      <c r="Q156" s="179"/>
      <c r="R156" s="179"/>
      <c r="S156" s="179"/>
      <c r="T156" s="179" t="s">
        <v>153</v>
      </c>
      <c r="U156" s="179"/>
      <c r="V156" s="179"/>
      <c r="W156" s="179"/>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25"/>
      <c r="BE156" s="25"/>
    </row>
    <row r="157" spans="1:57" s="22" customFormat="1" ht="15" customHeight="1">
      <c r="A157" s="25"/>
      <c r="B157" s="34"/>
      <c r="C157" s="179" t="s">
        <v>133</v>
      </c>
      <c r="D157" s="179"/>
      <c r="E157" s="179"/>
      <c r="F157" s="179"/>
      <c r="G157" s="179"/>
      <c r="H157" s="179"/>
      <c r="I157" s="179"/>
      <c r="J157" s="179"/>
      <c r="K157" s="179"/>
      <c r="L157" s="179"/>
      <c r="M157" s="179"/>
      <c r="N157" s="179" t="s">
        <v>134</v>
      </c>
      <c r="O157" s="179"/>
      <c r="P157" s="179"/>
      <c r="Q157" s="179" t="s">
        <v>135</v>
      </c>
      <c r="R157" s="179"/>
      <c r="S157" s="179"/>
      <c r="T157" s="179" t="s">
        <v>136</v>
      </c>
      <c r="U157" s="179"/>
      <c r="V157" s="179"/>
      <c r="W157" s="179"/>
      <c r="X157" s="179" t="s">
        <v>10</v>
      </c>
      <c r="Y157" s="179"/>
      <c r="Z157" s="179"/>
      <c r="AA157" s="179"/>
      <c r="AB157" s="179" t="s">
        <v>154</v>
      </c>
      <c r="AC157" s="179"/>
      <c r="AD157" s="179"/>
      <c r="AE157" s="179"/>
      <c r="AF157" s="118" t="s">
        <v>155</v>
      </c>
      <c r="AG157" s="119"/>
      <c r="AH157" s="119"/>
      <c r="AI157" s="120"/>
      <c r="AJ157" s="118" t="s">
        <v>156</v>
      </c>
      <c r="AK157" s="119"/>
      <c r="AL157" s="119"/>
      <c r="AM157" s="120"/>
      <c r="AN157" s="118" t="s">
        <v>157</v>
      </c>
      <c r="AO157" s="119"/>
      <c r="AP157" s="119"/>
      <c r="AQ157" s="120"/>
      <c r="AR157" s="118" t="s">
        <v>141</v>
      </c>
      <c r="AS157" s="119"/>
      <c r="AT157" s="119"/>
      <c r="AU157" s="120"/>
      <c r="AV157" s="121" t="s">
        <v>158</v>
      </c>
      <c r="AW157" s="121"/>
      <c r="AX157" s="121"/>
      <c r="AY157" s="121"/>
      <c r="AZ157" s="1"/>
      <c r="BA157" s="1"/>
      <c r="BB157" s="1"/>
      <c r="BC157" s="1"/>
      <c r="BD157" s="25"/>
      <c r="BE157" s="25"/>
    </row>
    <row r="158" spans="1:57" s="22" customFormat="1" ht="15" customHeight="1">
      <c r="A158" s="25"/>
      <c r="B158" s="34">
        <v>1</v>
      </c>
      <c r="C158" s="104" t="s">
        <v>159</v>
      </c>
      <c r="D158" s="104"/>
      <c r="E158" s="104"/>
      <c r="F158" s="104"/>
      <c r="G158" s="104"/>
      <c r="H158" s="104"/>
      <c r="I158" s="104"/>
      <c r="J158" s="104"/>
      <c r="K158" s="104"/>
      <c r="L158" s="104"/>
      <c r="M158" s="104"/>
      <c r="N158" s="105">
        <v>46057</v>
      </c>
      <c r="O158" s="105"/>
      <c r="P158" s="105"/>
      <c r="Q158" s="105">
        <v>46057</v>
      </c>
      <c r="R158" s="105"/>
      <c r="S158" s="105"/>
      <c r="T158" s="106" t="s">
        <v>160</v>
      </c>
      <c r="U158" s="106"/>
      <c r="V158" s="106"/>
      <c r="W158" s="106"/>
      <c r="X158" s="107" t="s">
        <v>161</v>
      </c>
      <c r="Y158" s="107"/>
      <c r="Z158" s="107"/>
      <c r="AA158" s="107"/>
      <c r="AB158" s="114">
        <v>1600</v>
      </c>
      <c r="AC158" s="114"/>
      <c r="AD158" s="114"/>
      <c r="AE158" s="114"/>
      <c r="AF158" s="111">
        <v>10000</v>
      </c>
      <c r="AG158" s="112"/>
      <c r="AH158" s="112"/>
      <c r="AI158" s="113"/>
      <c r="AJ158" s="115">
        <f>AB158+AF158</f>
        <v>11600</v>
      </c>
      <c r="AK158" s="116"/>
      <c r="AL158" s="116"/>
      <c r="AM158" s="117"/>
      <c r="AN158" s="108">
        <f>IF(T158="","",AJ158-AR158)</f>
        <v>9600</v>
      </c>
      <c r="AO158" s="109"/>
      <c r="AP158" s="109"/>
      <c r="AQ158" s="110"/>
      <c r="AR158" s="111">
        <v>2000</v>
      </c>
      <c r="AS158" s="112"/>
      <c r="AT158" s="112"/>
      <c r="AU158" s="113"/>
      <c r="AV158" s="106">
        <v>5</v>
      </c>
      <c r="AW158" s="106"/>
      <c r="AX158" s="106"/>
      <c r="AY158" s="106"/>
      <c r="AZ158" s="1"/>
      <c r="BA158" s="1"/>
      <c r="BB158" s="1"/>
      <c r="BC158" s="1"/>
      <c r="BD158" s="25"/>
      <c r="BE158" s="25"/>
    </row>
    <row r="159" spans="1:57" s="22" customFormat="1" ht="15" customHeight="1">
      <c r="A159" s="25"/>
      <c r="B159" s="34">
        <v>2</v>
      </c>
      <c r="C159" s="104" t="s">
        <v>159</v>
      </c>
      <c r="D159" s="104"/>
      <c r="E159" s="104"/>
      <c r="F159" s="104"/>
      <c r="G159" s="104"/>
      <c r="H159" s="104"/>
      <c r="I159" s="104"/>
      <c r="J159" s="104"/>
      <c r="K159" s="104"/>
      <c r="L159" s="104"/>
      <c r="M159" s="104"/>
      <c r="N159" s="105">
        <v>46063</v>
      </c>
      <c r="O159" s="105"/>
      <c r="P159" s="105"/>
      <c r="Q159" s="105">
        <v>46063</v>
      </c>
      <c r="R159" s="105"/>
      <c r="S159" s="105"/>
      <c r="T159" s="106" t="s">
        <v>160</v>
      </c>
      <c r="U159" s="106"/>
      <c r="V159" s="106"/>
      <c r="W159" s="106"/>
      <c r="X159" s="107" t="s">
        <v>162</v>
      </c>
      <c r="Y159" s="107"/>
      <c r="Z159" s="107"/>
      <c r="AA159" s="107"/>
      <c r="AB159" s="114">
        <v>4500</v>
      </c>
      <c r="AC159" s="114"/>
      <c r="AD159" s="114"/>
      <c r="AE159" s="114"/>
      <c r="AF159" s="111">
        <v>10000</v>
      </c>
      <c r="AG159" s="112"/>
      <c r="AH159" s="112"/>
      <c r="AI159" s="113"/>
      <c r="AJ159" s="115">
        <f>AB159+AF159</f>
        <v>14500</v>
      </c>
      <c r="AK159" s="116"/>
      <c r="AL159" s="116"/>
      <c r="AM159" s="117"/>
      <c r="AN159" s="108">
        <f>IF(T159="","",AJ159-AR159)</f>
        <v>12500</v>
      </c>
      <c r="AO159" s="109"/>
      <c r="AP159" s="109"/>
      <c r="AQ159" s="110"/>
      <c r="AR159" s="111">
        <v>2000</v>
      </c>
      <c r="AS159" s="112"/>
      <c r="AT159" s="112"/>
      <c r="AU159" s="113"/>
      <c r="AV159" s="106">
        <v>6</v>
      </c>
      <c r="AW159" s="106"/>
      <c r="AX159" s="106"/>
      <c r="AY159" s="106"/>
      <c r="AZ159" s="1"/>
      <c r="BA159" s="1"/>
      <c r="BB159" s="1"/>
      <c r="BC159" s="1"/>
      <c r="BD159" s="25"/>
      <c r="BE159" s="25"/>
    </row>
    <row r="160" spans="1:57" s="22" customFormat="1" ht="15" customHeight="1">
      <c r="A160" s="25"/>
      <c r="B160" s="34">
        <v>3</v>
      </c>
      <c r="C160" s="104"/>
      <c r="D160" s="104"/>
      <c r="E160" s="104"/>
      <c r="F160" s="104"/>
      <c r="G160" s="104"/>
      <c r="H160" s="104"/>
      <c r="I160" s="104"/>
      <c r="J160" s="104"/>
      <c r="K160" s="104"/>
      <c r="L160" s="104"/>
      <c r="M160" s="104"/>
      <c r="N160" s="105"/>
      <c r="O160" s="105"/>
      <c r="P160" s="105"/>
      <c r="Q160" s="105"/>
      <c r="R160" s="105"/>
      <c r="S160" s="105"/>
      <c r="T160" s="106"/>
      <c r="U160" s="106"/>
      <c r="V160" s="106"/>
      <c r="W160" s="106"/>
      <c r="X160" s="107"/>
      <c r="Y160" s="107"/>
      <c r="Z160" s="107"/>
      <c r="AA160" s="107"/>
      <c r="AB160" s="114"/>
      <c r="AC160" s="114"/>
      <c r="AD160" s="114"/>
      <c r="AE160" s="114"/>
      <c r="AF160" s="111"/>
      <c r="AG160" s="112"/>
      <c r="AH160" s="112"/>
      <c r="AI160" s="113"/>
      <c r="AJ160" s="115"/>
      <c r="AK160" s="116"/>
      <c r="AL160" s="116"/>
      <c r="AM160" s="117"/>
      <c r="AN160" s="108"/>
      <c r="AO160" s="109"/>
      <c r="AP160" s="109"/>
      <c r="AQ160" s="110"/>
      <c r="AR160" s="111"/>
      <c r="AS160" s="112"/>
      <c r="AT160" s="112"/>
      <c r="AU160" s="113"/>
      <c r="AV160" s="106"/>
      <c r="AW160" s="106"/>
      <c r="AX160" s="106"/>
      <c r="AY160" s="106"/>
      <c r="AZ160" s="1"/>
      <c r="BA160" s="1"/>
      <c r="BB160" s="1"/>
      <c r="BC160" s="1"/>
      <c r="BD160" s="25"/>
      <c r="BE160" s="25"/>
    </row>
    <row r="161" spans="1:57" s="22" customFormat="1" ht="15" customHeight="1">
      <c r="A161" s="25"/>
      <c r="B161" s="34">
        <v>4</v>
      </c>
      <c r="C161" s="104"/>
      <c r="D161" s="104"/>
      <c r="E161" s="104"/>
      <c r="F161" s="104"/>
      <c r="G161" s="104"/>
      <c r="H161" s="104"/>
      <c r="I161" s="104"/>
      <c r="J161" s="104"/>
      <c r="K161" s="104"/>
      <c r="L161" s="104"/>
      <c r="M161" s="104"/>
      <c r="N161" s="105"/>
      <c r="O161" s="105"/>
      <c r="P161" s="105"/>
      <c r="Q161" s="105"/>
      <c r="R161" s="105"/>
      <c r="S161" s="105"/>
      <c r="T161" s="106"/>
      <c r="U161" s="106"/>
      <c r="V161" s="106"/>
      <c r="W161" s="106"/>
      <c r="X161" s="107"/>
      <c r="Y161" s="107"/>
      <c r="Z161" s="107"/>
      <c r="AA161" s="107"/>
      <c r="AB161" s="114"/>
      <c r="AC161" s="114"/>
      <c r="AD161" s="114"/>
      <c r="AE161" s="114"/>
      <c r="AF161" s="111"/>
      <c r="AG161" s="112"/>
      <c r="AH161" s="112"/>
      <c r="AI161" s="113"/>
      <c r="AJ161" s="115"/>
      <c r="AK161" s="116"/>
      <c r="AL161" s="116"/>
      <c r="AM161" s="117"/>
      <c r="AN161" s="108"/>
      <c r="AO161" s="109"/>
      <c r="AP161" s="109"/>
      <c r="AQ161" s="110"/>
      <c r="AR161" s="111"/>
      <c r="AS161" s="112"/>
      <c r="AT161" s="112"/>
      <c r="AU161" s="113"/>
      <c r="AV161" s="106"/>
      <c r="AW161" s="106"/>
      <c r="AX161" s="106"/>
      <c r="AY161" s="106"/>
      <c r="AZ161" s="25"/>
      <c r="BA161" s="25"/>
      <c r="BB161" s="25"/>
      <c r="BC161" s="25"/>
      <c r="BD161" s="25"/>
      <c r="BE161" s="25"/>
    </row>
    <row r="162" spans="1:57" s="22" customFormat="1" ht="15" customHeight="1">
      <c r="A162" s="25"/>
      <c r="B162" s="34">
        <v>5</v>
      </c>
      <c r="C162" s="104"/>
      <c r="D162" s="104"/>
      <c r="E162" s="104"/>
      <c r="F162" s="104"/>
      <c r="G162" s="104"/>
      <c r="H162" s="104"/>
      <c r="I162" s="104"/>
      <c r="J162" s="104"/>
      <c r="K162" s="104"/>
      <c r="L162" s="104"/>
      <c r="M162" s="104"/>
      <c r="N162" s="105"/>
      <c r="O162" s="105"/>
      <c r="P162" s="105"/>
      <c r="Q162" s="105"/>
      <c r="R162" s="105"/>
      <c r="S162" s="105"/>
      <c r="T162" s="106"/>
      <c r="U162" s="106"/>
      <c r="V162" s="106"/>
      <c r="W162" s="106"/>
      <c r="X162" s="107"/>
      <c r="Y162" s="107"/>
      <c r="Z162" s="107"/>
      <c r="AA162" s="107"/>
      <c r="AB162" s="114"/>
      <c r="AC162" s="114"/>
      <c r="AD162" s="114"/>
      <c r="AE162" s="114"/>
      <c r="AF162" s="111"/>
      <c r="AG162" s="112"/>
      <c r="AH162" s="112"/>
      <c r="AI162" s="113"/>
      <c r="AJ162" s="115"/>
      <c r="AK162" s="116"/>
      <c r="AL162" s="116"/>
      <c r="AM162" s="117"/>
      <c r="AN162" s="108"/>
      <c r="AO162" s="109"/>
      <c r="AP162" s="109"/>
      <c r="AQ162" s="110"/>
      <c r="AR162" s="111"/>
      <c r="AS162" s="112"/>
      <c r="AT162" s="112"/>
      <c r="AU162" s="113"/>
      <c r="AV162" s="106"/>
      <c r="AW162" s="106"/>
      <c r="AX162" s="106"/>
      <c r="AY162" s="106"/>
      <c r="AZ162" s="1"/>
      <c r="BA162" s="1"/>
      <c r="BB162" s="1"/>
      <c r="BC162" s="1"/>
      <c r="BD162" s="25"/>
      <c r="BE162" s="25"/>
    </row>
    <row r="163" spans="1:57" s="22" customFormat="1" ht="15" customHeight="1">
      <c r="A163" s="25"/>
      <c r="B163" s="34">
        <v>6</v>
      </c>
      <c r="C163" s="104"/>
      <c r="D163" s="104"/>
      <c r="E163" s="104"/>
      <c r="F163" s="104"/>
      <c r="G163" s="104"/>
      <c r="H163" s="104"/>
      <c r="I163" s="104"/>
      <c r="J163" s="104"/>
      <c r="K163" s="104"/>
      <c r="L163" s="104"/>
      <c r="M163" s="104"/>
      <c r="N163" s="105"/>
      <c r="O163" s="105"/>
      <c r="P163" s="105"/>
      <c r="Q163" s="105"/>
      <c r="R163" s="105"/>
      <c r="S163" s="105"/>
      <c r="T163" s="106"/>
      <c r="U163" s="106"/>
      <c r="V163" s="106"/>
      <c r="W163" s="106"/>
      <c r="X163" s="107"/>
      <c r="Y163" s="107"/>
      <c r="Z163" s="107"/>
      <c r="AA163" s="107"/>
      <c r="AB163" s="114"/>
      <c r="AC163" s="114"/>
      <c r="AD163" s="114"/>
      <c r="AE163" s="114"/>
      <c r="AF163" s="111"/>
      <c r="AG163" s="112"/>
      <c r="AH163" s="112"/>
      <c r="AI163" s="113"/>
      <c r="AJ163" s="115"/>
      <c r="AK163" s="116"/>
      <c r="AL163" s="116"/>
      <c r="AM163" s="117"/>
      <c r="AN163" s="108"/>
      <c r="AO163" s="109"/>
      <c r="AP163" s="109"/>
      <c r="AQ163" s="110"/>
      <c r="AR163" s="111"/>
      <c r="AS163" s="112"/>
      <c r="AT163" s="112"/>
      <c r="AU163" s="113"/>
      <c r="AV163" s="106"/>
      <c r="AW163" s="106"/>
      <c r="AX163" s="106"/>
      <c r="AY163" s="106"/>
      <c r="AZ163" s="25"/>
      <c r="BA163" s="25"/>
      <c r="BB163" s="25"/>
      <c r="BC163" s="25"/>
      <c r="BD163" s="25"/>
      <c r="BE163" s="25"/>
    </row>
    <row r="164" spans="1:57" s="22" customFormat="1" ht="15" customHeight="1">
      <c r="A164" s="25"/>
      <c r="B164" s="34">
        <v>7</v>
      </c>
      <c r="C164" s="104"/>
      <c r="D164" s="104"/>
      <c r="E164" s="104"/>
      <c r="F164" s="104"/>
      <c r="G164" s="104"/>
      <c r="H164" s="104"/>
      <c r="I164" s="104"/>
      <c r="J164" s="104"/>
      <c r="K164" s="104"/>
      <c r="L164" s="104"/>
      <c r="M164" s="104"/>
      <c r="N164" s="105"/>
      <c r="O164" s="105"/>
      <c r="P164" s="105"/>
      <c r="Q164" s="105"/>
      <c r="R164" s="105"/>
      <c r="S164" s="105"/>
      <c r="T164" s="106"/>
      <c r="U164" s="106"/>
      <c r="V164" s="106"/>
      <c r="W164" s="106"/>
      <c r="X164" s="107"/>
      <c r="Y164" s="107"/>
      <c r="Z164" s="107"/>
      <c r="AA164" s="107"/>
      <c r="AB164" s="114"/>
      <c r="AC164" s="114"/>
      <c r="AD164" s="114"/>
      <c r="AE164" s="114"/>
      <c r="AF164" s="111"/>
      <c r="AG164" s="112"/>
      <c r="AH164" s="112"/>
      <c r="AI164" s="113"/>
      <c r="AJ164" s="115"/>
      <c r="AK164" s="116"/>
      <c r="AL164" s="116"/>
      <c r="AM164" s="117"/>
      <c r="AN164" s="108"/>
      <c r="AO164" s="109"/>
      <c r="AP164" s="109"/>
      <c r="AQ164" s="110"/>
      <c r="AR164" s="111"/>
      <c r="AS164" s="112"/>
      <c r="AT164" s="112"/>
      <c r="AU164" s="113"/>
      <c r="AV164" s="106"/>
      <c r="AW164" s="106"/>
      <c r="AX164" s="106"/>
      <c r="AY164" s="106"/>
      <c r="AZ164" s="1"/>
      <c r="BA164" s="1"/>
      <c r="BB164" s="1"/>
      <c r="BC164" s="1"/>
      <c r="BD164" s="25"/>
      <c r="BE164" s="25"/>
    </row>
    <row r="165" spans="1:57" s="22" customFormat="1" ht="15" customHeight="1">
      <c r="A165" s="25"/>
      <c r="B165" s="34">
        <v>8</v>
      </c>
      <c r="C165" s="104"/>
      <c r="D165" s="104"/>
      <c r="E165" s="104"/>
      <c r="F165" s="104"/>
      <c r="G165" s="104"/>
      <c r="H165" s="104"/>
      <c r="I165" s="104"/>
      <c r="J165" s="104"/>
      <c r="K165" s="104"/>
      <c r="L165" s="104"/>
      <c r="M165" s="104"/>
      <c r="N165" s="105"/>
      <c r="O165" s="105"/>
      <c r="P165" s="105"/>
      <c r="Q165" s="105"/>
      <c r="R165" s="105"/>
      <c r="S165" s="105"/>
      <c r="T165" s="106"/>
      <c r="U165" s="106"/>
      <c r="V165" s="106"/>
      <c r="W165" s="106"/>
      <c r="X165" s="107"/>
      <c r="Y165" s="107"/>
      <c r="Z165" s="107"/>
      <c r="AA165" s="107"/>
      <c r="AB165" s="114"/>
      <c r="AC165" s="114"/>
      <c r="AD165" s="114"/>
      <c r="AE165" s="114"/>
      <c r="AF165" s="111"/>
      <c r="AG165" s="112"/>
      <c r="AH165" s="112"/>
      <c r="AI165" s="113"/>
      <c r="AJ165" s="115"/>
      <c r="AK165" s="116"/>
      <c r="AL165" s="116"/>
      <c r="AM165" s="117"/>
      <c r="AN165" s="108"/>
      <c r="AO165" s="109"/>
      <c r="AP165" s="109"/>
      <c r="AQ165" s="110"/>
      <c r="AR165" s="111"/>
      <c r="AS165" s="112"/>
      <c r="AT165" s="112"/>
      <c r="AU165" s="113"/>
      <c r="AV165" s="106"/>
      <c r="AW165" s="106"/>
      <c r="AX165" s="106"/>
      <c r="AY165" s="106"/>
      <c r="AZ165" s="25"/>
      <c r="BA165" s="25"/>
      <c r="BB165" s="25"/>
      <c r="BC165" s="25"/>
      <c r="BD165" s="25"/>
      <c r="BE165" s="25"/>
    </row>
    <row r="166" spans="1:57" s="22" customFormat="1" ht="15" customHeight="1">
      <c r="A166" s="25"/>
      <c r="B166" s="34">
        <v>9</v>
      </c>
      <c r="C166" s="104"/>
      <c r="D166" s="104"/>
      <c r="E166" s="104"/>
      <c r="F166" s="104"/>
      <c r="G166" s="104"/>
      <c r="H166" s="104"/>
      <c r="I166" s="104"/>
      <c r="J166" s="104"/>
      <c r="K166" s="104"/>
      <c r="L166" s="104"/>
      <c r="M166" s="104"/>
      <c r="N166" s="105"/>
      <c r="O166" s="105"/>
      <c r="P166" s="105"/>
      <c r="Q166" s="105"/>
      <c r="R166" s="105"/>
      <c r="S166" s="105"/>
      <c r="T166" s="106"/>
      <c r="U166" s="106"/>
      <c r="V166" s="106"/>
      <c r="W166" s="106"/>
      <c r="X166" s="107"/>
      <c r="Y166" s="107"/>
      <c r="Z166" s="107"/>
      <c r="AA166" s="107"/>
      <c r="AB166" s="114"/>
      <c r="AC166" s="114"/>
      <c r="AD166" s="114"/>
      <c r="AE166" s="114"/>
      <c r="AF166" s="111"/>
      <c r="AG166" s="112"/>
      <c r="AH166" s="112"/>
      <c r="AI166" s="113"/>
      <c r="AJ166" s="115"/>
      <c r="AK166" s="116"/>
      <c r="AL166" s="116"/>
      <c r="AM166" s="117"/>
      <c r="AN166" s="108"/>
      <c r="AO166" s="109"/>
      <c r="AP166" s="109"/>
      <c r="AQ166" s="110"/>
      <c r="AR166" s="111"/>
      <c r="AS166" s="112"/>
      <c r="AT166" s="112"/>
      <c r="AU166" s="113"/>
      <c r="AV166" s="106"/>
      <c r="AW166" s="106"/>
      <c r="AX166" s="106"/>
      <c r="AY166" s="106"/>
      <c r="AZ166" s="1"/>
      <c r="BA166" s="1"/>
      <c r="BB166" s="1"/>
      <c r="BC166" s="1"/>
      <c r="BD166" s="25"/>
      <c r="BE166" s="25"/>
    </row>
    <row r="167" spans="1:57" s="22" customFormat="1" ht="15" customHeight="1">
      <c r="A167" s="25"/>
      <c r="B167" s="34">
        <v>10</v>
      </c>
      <c r="C167" s="104"/>
      <c r="D167" s="104"/>
      <c r="E167" s="104"/>
      <c r="F167" s="104"/>
      <c r="G167" s="104"/>
      <c r="H167" s="104"/>
      <c r="I167" s="104"/>
      <c r="J167" s="104"/>
      <c r="K167" s="104"/>
      <c r="L167" s="104"/>
      <c r="M167" s="104"/>
      <c r="N167" s="105"/>
      <c r="O167" s="105"/>
      <c r="P167" s="105"/>
      <c r="Q167" s="105"/>
      <c r="R167" s="105"/>
      <c r="S167" s="105"/>
      <c r="T167" s="106"/>
      <c r="U167" s="106"/>
      <c r="V167" s="106"/>
      <c r="W167" s="106"/>
      <c r="X167" s="107"/>
      <c r="Y167" s="107"/>
      <c r="Z167" s="107"/>
      <c r="AA167" s="107"/>
      <c r="AB167" s="114"/>
      <c r="AC167" s="114"/>
      <c r="AD167" s="114"/>
      <c r="AE167" s="114"/>
      <c r="AF167" s="111"/>
      <c r="AG167" s="112"/>
      <c r="AH167" s="112"/>
      <c r="AI167" s="113"/>
      <c r="AJ167" s="115"/>
      <c r="AK167" s="116"/>
      <c r="AL167" s="116"/>
      <c r="AM167" s="117"/>
      <c r="AN167" s="108"/>
      <c r="AO167" s="109"/>
      <c r="AP167" s="109"/>
      <c r="AQ167" s="110"/>
      <c r="AR167" s="111"/>
      <c r="AS167" s="112"/>
      <c r="AT167" s="112"/>
      <c r="AU167" s="113"/>
      <c r="AV167" s="106"/>
      <c r="AW167" s="106"/>
      <c r="AX167" s="106"/>
      <c r="AY167" s="106"/>
      <c r="AZ167" s="25"/>
      <c r="BA167" s="25"/>
      <c r="BB167" s="25"/>
      <c r="BC167" s="25"/>
      <c r="BD167" s="25"/>
      <c r="BE167" s="25"/>
    </row>
    <row r="168" spans="1:57" s="22" customFormat="1" ht="1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s="22" customFormat="1" ht="1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s="22" customFormat="1" ht="15" customHeight="1">
      <c r="A170" s="25"/>
      <c r="B170" s="22" t="s">
        <v>163</v>
      </c>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25"/>
      <c r="BD170" s="25"/>
      <c r="BE170" s="25"/>
    </row>
    <row r="171" spans="1:57" s="22" customFormat="1" ht="15" customHeight="1" thickBot="1">
      <c r="A171" s="25"/>
      <c r="B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25"/>
      <c r="BD171" s="25"/>
      <c r="BE171" s="25"/>
    </row>
    <row r="172" spans="1:57" s="22" customFormat="1" ht="32.25" customHeight="1">
      <c r="A172" s="25"/>
      <c r="B172" s="166" t="s">
        <v>164</v>
      </c>
      <c r="C172" s="167"/>
      <c r="D172" s="167"/>
      <c r="E172" s="167"/>
      <c r="F172" s="167"/>
      <c r="G172" s="167"/>
      <c r="H172" s="167"/>
      <c r="I172" s="167"/>
      <c r="J172" s="167"/>
      <c r="K172" s="168"/>
      <c r="L172" s="175" t="s">
        <v>165</v>
      </c>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6"/>
      <c r="BA172" s="25"/>
      <c r="BB172" s="25"/>
      <c r="BC172" s="25"/>
    </row>
    <row r="173" spans="1:57" s="22" customFormat="1" ht="33.75" customHeight="1" thickBot="1">
      <c r="A173" s="25"/>
      <c r="B173" s="169" t="s">
        <v>166</v>
      </c>
      <c r="C173" s="170"/>
      <c r="D173" s="170"/>
      <c r="E173" s="170"/>
      <c r="F173" s="170"/>
      <c r="G173" s="170"/>
      <c r="H173" s="170"/>
      <c r="I173" s="170"/>
      <c r="J173" s="170"/>
      <c r="K173" s="171"/>
      <c r="L173" s="177" t="s">
        <v>167</v>
      </c>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c r="AL173" s="177"/>
      <c r="AM173" s="177"/>
      <c r="AN173" s="177"/>
      <c r="AO173" s="177"/>
      <c r="AP173" s="177"/>
      <c r="AQ173" s="177"/>
      <c r="AR173" s="177"/>
      <c r="AS173" s="177"/>
      <c r="AT173" s="177"/>
      <c r="AU173" s="177"/>
      <c r="AV173" s="177"/>
      <c r="AW173" s="177"/>
      <c r="AX173" s="177"/>
      <c r="AY173" s="177"/>
      <c r="AZ173" s="178"/>
      <c r="BA173" s="25"/>
      <c r="BB173" s="25"/>
      <c r="BC173" s="25"/>
    </row>
    <row r="174" spans="1:57" s="22" customFormat="1" ht="1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s="22" customFormat="1" ht="1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s="22" customFormat="1" ht="1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s="22" customFormat="1" ht="1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s="10" customFormat="1" ht="4.5" customHeight="1">
      <c r="B178" s="22"/>
    </row>
    <row r="179" spans="1:57" s="22" customFormat="1" ht="15" customHeight="1">
      <c r="A179" s="22" t="s">
        <v>168</v>
      </c>
    </row>
    <row r="180" spans="1:57" s="10" customFormat="1" ht="4.5" customHeight="1" thickBot="1">
      <c r="B180" s="22"/>
    </row>
    <row r="181" spans="1:57" s="22" customFormat="1" ht="15" customHeight="1">
      <c r="C181" s="160" t="s">
        <v>169</v>
      </c>
      <c r="D181" s="161"/>
      <c r="E181" s="161"/>
      <c r="F181" s="161"/>
      <c r="G181" s="161"/>
      <c r="H181" s="161"/>
      <c r="I181" s="161"/>
      <c r="J181" s="172"/>
      <c r="K181" s="173" t="s">
        <v>170</v>
      </c>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4"/>
    </row>
    <row r="182" spans="1:57" s="22" customFormat="1" ht="15" customHeight="1" thickBot="1">
      <c r="C182" s="152" t="s">
        <v>171</v>
      </c>
      <c r="D182" s="153"/>
      <c r="E182" s="153"/>
      <c r="F182" s="153"/>
      <c r="G182" s="153"/>
      <c r="H182" s="153"/>
      <c r="I182" s="153"/>
      <c r="J182" s="154"/>
      <c r="K182" s="164" t="s">
        <v>172</v>
      </c>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4"/>
      <c r="AR182" s="164"/>
      <c r="AS182" s="164"/>
      <c r="AT182" s="164"/>
      <c r="AU182" s="164"/>
      <c r="AV182" s="164"/>
      <c r="AW182" s="164"/>
      <c r="AX182" s="164"/>
      <c r="AY182" s="164"/>
      <c r="AZ182" s="164"/>
      <c r="BA182" s="165"/>
    </row>
    <row r="183" spans="1:57" s="22" customFormat="1" ht="15" customHeight="1">
      <c r="C183" s="157"/>
      <c r="D183" s="158"/>
      <c r="E183" s="158"/>
      <c r="F183" s="158"/>
      <c r="G183" s="158"/>
      <c r="H183" s="158"/>
      <c r="I183" s="158"/>
      <c r="J183" s="159"/>
      <c r="K183" s="160" t="s">
        <v>173</v>
      </c>
      <c r="L183" s="161"/>
      <c r="M183" s="161"/>
      <c r="N183" s="161"/>
      <c r="O183" s="161"/>
      <c r="P183" s="161"/>
      <c r="Q183" s="161"/>
      <c r="R183" s="162"/>
      <c r="S183" s="163" t="s">
        <v>136</v>
      </c>
      <c r="T183" s="161"/>
      <c r="U183" s="161"/>
      <c r="V183" s="161"/>
      <c r="W183" s="162"/>
      <c r="X183" s="163" t="s">
        <v>10</v>
      </c>
      <c r="Y183" s="161"/>
      <c r="Z183" s="161"/>
      <c r="AA183" s="161"/>
      <c r="AB183" s="162"/>
      <c r="AC183" s="163" t="s">
        <v>174</v>
      </c>
      <c r="AD183" s="161"/>
      <c r="AE183" s="161"/>
      <c r="AF183" s="161"/>
      <c r="AG183" s="161"/>
      <c r="AH183" s="161"/>
      <c r="AI183" s="161"/>
      <c r="AJ183" s="162"/>
      <c r="AK183" s="163" t="s">
        <v>175</v>
      </c>
      <c r="AL183" s="161"/>
      <c r="AM183" s="161"/>
      <c r="AN183" s="161"/>
      <c r="AO183" s="162"/>
      <c r="AP183" s="163" t="s">
        <v>176</v>
      </c>
      <c r="AQ183" s="161"/>
      <c r="AR183" s="161"/>
      <c r="AS183" s="161"/>
      <c r="AT183" s="162"/>
      <c r="AU183" s="800" t="s">
        <v>177</v>
      </c>
      <c r="AV183" s="800"/>
      <c r="AW183" s="800"/>
      <c r="AX183" s="800"/>
      <c r="AY183" s="800"/>
      <c r="AZ183" s="800"/>
      <c r="BA183" s="801"/>
    </row>
    <row r="184" spans="1:57" s="22" customFormat="1" ht="15" customHeight="1">
      <c r="C184" s="180" t="s">
        <v>178</v>
      </c>
      <c r="D184" s="181"/>
      <c r="E184" s="181"/>
      <c r="F184" s="181"/>
      <c r="G184" s="181"/>
      <c r="H184" s="181"/>
      <c r="I184" s="181"/>
      <c r="J184" s="182"/>
      <c r="K184" s="183" t="s">
        <v>179</v>
      </c>
      <c r="L184" s="184"/>
      <c r="M184" s="184"/>
      <c r="N184" s="184"/>
      <c r="O184" s="184"/>
      <c r="P184" s="184"/>
      <c r="Q184" s="184"/>
      <c r="R184" s="185"/>
      <c r="S184" s="186" t="s">
        <v>180</v>
      </c>
      <c r="T184" s="184"/>
      <c r="U184" s="184"/>
      <c r="V184" s="184"/>
      <c r="W184" s="185"/>
      <c r="X184" s="186" t="s">
        <v>181</v>
      </c>
      <c r="Y184" s="184"/>
      <c r="Z184" s="184"/>
      <c r="AA184" s="184"/>
      <c r="AB184" s="185"/>
      <c r="AC184" s="186" t="s">
        <v>182</v>
      </c>
      <c r="AD184" s="184"/>
      <c r="AE184" s="184"/>
      <c r="AF184" s="184"/>
      <c r="AG184" s="184"/>
      <c r="AH184" s="184"/>
      <c r="AI184" s="184"/>
      <c r="AJ184" s="185"/>
      <c r="AK184" s="186" t="s">
        <v>183</v>
      </c>
      <c r="AL184" s="184"/>
      <c r="AM184" s="184"/>
      <c r="AN184" s="184"/>
      <c r="AO184" s="185"/>
      <c r="AP184" s="186" t="s">
        <v>183</v>
      </c>
      <c r="AQ184" s="184"/>
      <c r="AR184" s="184"/>
      <c r="AS184" s="184"/>
      <c r="AT184" s="185"/>
      <c r="AU184" s="187" t="s">
        <v>184</v>
      </c>
      <c r="AV184" s="184"/>
      <c r="AW184" s="184"/>
      <c r="AX184" s="184"/>
      <c r="AY184" s="184"/>
      <c r="AZ184" s="184"/>
      <c r="BA184" s="188"/>
    </row>
    <row r="185" spans="1:57" s="22" customFormat="1" ht="15" customHeight="1" thickBot="1">
      <c r="C185" s="152" t="s">
        <v>185</v>
      </c>
      <c r="D185" s="153"/>
      <c r="E185" s="153"/>
      <c r="F185" s="153"/>
      <c r="G185" s="153"/>
      <c r="H185" s="153"/>
      <c r="I185" s="153"/>
      <c r="J185" s="154"/>
      <c r="K185" s="155" t="s">
        <v>186</v>
      </c>
      <c r="L185" s="147"/>
      <c r="M185" s="147"/>
      <c r="N185" s="147"/>
      <c r="O185" s="147"/>
      <c r="P185" s="147"/>
      <c r="Q185" s="147"/>
      <c r="R185" s="148"/>
      <c r="S185" s="146" t="s">
        <v>187</v>
      </c>
      <c r="T185" s="147"/>
      <c r="U185" s="147"/>
      <c r="V185" s="147"/>
      <c r="W185" s="148"/>
      <c r="X185" s="146" t="s">
        <v>188</v>
      </c>
      <c r="Y185" s="147"/>
      <c r="Z185" s="147"/>
      <c r="AA185" s="147"/>
      <c r="AB185" s="148"/>
      <c r="AC185" s="146" t="s">
        <v>189</v>
      </c>
      <c r="AD185" s="147"/>
      <c r="AE185" s="147"/>
      <c r="AF185" s="147"/>
      <c r="AG185" s="147"/>
      <c r="AH185" s="147"/>
      <c r="AI185" s="147"/>
      <c r="AJ185" s="148"/>
      <c r="AK185" s="146" t="s">
        <v>190</v>
      </c>
      <c r="AL185" s="147"/>
      <c r="AM185" s="147"/>
      <c r="AN185" s="147"/>
      <c r="AO185" s="148"/>
      <c r="AP185" s="146" t="s">
        <v>190</v>
      </c>
      <c r="AQ185" s="147"/>
      <c r="AR185" s="147"/>
      <c r="AS185" s="147"/>
      <c r="AT185" s="148"/>
      <c r="AU185" s="149" t="s">
        <v>191</v>
      </c>
      <c r="AV185" s="147"/>
      <c r="AW185" s="147"/>
      <c r="AX185" s="147"/>
      <c r="AY185" s="147"/>
      <c r="AZ185" s="147"/>
      <c r="BA185" s="150"/>
    </row>
    <row r="186" spans="1:57" s="10" customFormat="1" ht="15.75" customHeight="1">
      <c r="B186" s="22"/>
    </row>
    <row r="187" spans="1:57">
      <c r="A187" s="151" t="s">
        <v>192</v>
      </c>
      <c r="B187" s="151"/>
      <c r="C187" s="151"/>
      <c r="D187" s="151"/>
      <c r="E187" s="151"/>
    </row>
    <row r="189" spans="1:57">
      <c r="B189" s="142" t="s">
        <v>193</v>
      </c>
      <c r="C189" s="142"/>
      <c r="D189" s="142"/>
      <c r="E189" s="142"/>
      <c r="F189" s="142"/>
      <c r="G189" s="143" t="s">
        <v>194</v>
      </c>
      <c r="H189" s="143"/>
      <c r="I189" s="143"/>
      <c r="J189" s="143"/>
      <c r="K189" s="143"/>
      <c r="L189" s="143"/>
      <c r="M189" s="143"/>
      <c r="N189" s="142" t="s">
        <v>195</v>
      </c>
      <c r="O189" s="142"/>
      <c r="P189" s="142"/>
      <c r="Q189" s="142"/>
      <c r="R189" s="143" t="s">
        <v>196</v>
      </c>
      <c r="S189" s="143"/>
      <c r="T189" s="143"/>
      <c r="U189" s="143"/>
      <c r="V189" s="143"/>
      <c r="W189" s="143"/>
      <c r="X189" s="143"/>
    </row>
    <row r="190" spans="1:57">
      <c r="B190" s="2"/>
      <c r="C190" s="142" t="s">
        <v>197</v>
      </c>
      <c r="D190" s="142"/>
      <c r="E190" s="142"/>
      <c r="F190" s="142"/>
      <c r="G190" s="143" t="s">
        <v>198</v>
      </c>
      <c r="H190" s="143"/>
      <c r="I190" s="143"/>
      <c r="J190" s="143"/>
      <c r="K190" s="143"/>
      <c r="L190" s="143"/>
      <c r="M190" s="143"/>
      <c r="N190" s="142" t="s">
        <v>195</v>
      </c>
      <c r="O190" s="142"/>
      <c r="P190" s="142"/>
      <c r="Q190" s="142"/>
      <c r="R190" s="143" t="s">
        <v>190</v>
      </c>
      <c r="S190" s="143"/>
      <c r="T190" s="143"/>
      <c r="U190" s="143"/>
      <c r="V190" s="143"/>
      <c r="W190" s="143"/>
      <c r="X190" s="143"/>
    </row>
    <row r="191" spans="1:57" s="10" customFormat="1" ht="15" customHeight="1">
      <c r="B191" s="22"/>
    </row>
    <row r="192" spans="1:57" s="22" customFormat="1" ht="15" customHeight="1" thickBot="1">
      <c r="A192" s="144" t="s">
        <v>199</v>
      </c>
      <c r="B192" s="144"/>
      <c r="C192" s="144"/>
      <c r="D192" s="144"/>
      <c r="E192" s="144"/>
      <c r="F192" s="144"/>
      <c r="G192" s="144"/>
      <c r="H192" s="144"/>
      <c r="I192" s="144"/>
      <c r="J192" s="144"/>
      <c r="K192" s="144"/>
      <c r="L192" s="144"/>
      <c r="M192" s="144"/>
      <c r="N192" s="144"/>
    </row>
    <row r="193" spans="1:52" s="10" customFormat="1" ht="19.5" customHeight="1">
      <c r="B193" s="22"/>
      <c r="C193" s="35"/>
      <c r="D193" s="805" t="s">
        <v>200</v>
      </c>
      <c r="E193" s="805"/>
      <c r="F193" s="805"/>
      <c r="G193" s="805"/>
      <c r="H193" s="805"/>
      <c r="I193" s="805"/>
      <c r="J193" s="805"/>
      <c r="K193" s="805"/>
      <c r="L193" s="805"/>
      <c r="M193" s="805"/>
      <c r="N193" s="805"/>
      <c r="O193" s="805"/>
      <c r="P193" s="145" t="s">
        <v>201</v>
      </c>
      <c r="Q193" s="145"/>
      <c r="R193" s="145"/>
      <c r="S193" s="145"/>
      <c r="T193" s="145"/>
      <c r="U193" s="145"/>
      <c r="V193" s="145"/>
      <c r="W193" s="145"/>
      <c r="X193" s="145"/>
      <c r="Y193" s="145"/>
      <c r="Z193" s="145" t="s">
        <v>202</v>
      </c>
      <c r="AA193" s="145"/>
      <c r="AB193" s="145"/>
      <c r="AC193" s="145"/>
      <c r="AD193" s="145"/>
      <c r="AE193" s="145"/>
      <c r="AF193" s="145"/>
      <c r="AG193" s="145"/>
      <c r="AH193" s="145"/>
      <c r="AI193" s="156"/>
    </row>
    <row r="194" spans="1:52">
      <c r="A194" s="33">
        <v>1</v>
      </c>
      <c r="C194" s="36" t="s">
        <v>45</v>
      </c>
      <c r="D194" s="136" t="str">
        <f>IF(ISNA(VLOOKUP(A194,$B$32:$L$41,3,FALSE)),"",VLOOKUP(A194,$B$32:$L$41,3,FALSE))</f>
        <v>医用テレメータ</v>
      </c>
      <c r="E194" s="136"/>
      <c r="F194" s="136"/>
      <c r="G194" s="136"/>
      <c r="H194" s="136"/>
      <c r="I194" s="136"/>
      <c r="J194" s="136"/>
      <c r="K194" s="136"/>
      <c r="L194" s="136"/>
      <c r="M194" s="136"/>
      <c r="N194" s="136"/>
      <c r="O194" s="136"/>
      <c r="P194" s="104" t="s">
        <v>203</v>
      </c>
      <c r="Q194" s="104"/>
      <c r="R194" s="104"/>
      <c r="S194" s="104"/>
      <c r="T194" s="104"/>
      <c r="U194" s="104"/>
      <c r="V194" s="104"/>
      <c r="W194" s="104"/>
      <c r="X194" s="104"/>
      <c r="Y194" s="104"/>
      <c r="Z194" s="104" t="s">
        <v>204</v>
      </c>
      <c r="AA194" s="104"/>
      <c r="AB194" s="104"/>
      <c r="AC194" s="104"/>
      <c r="AD194" s="104"/>
      <c r="AE194" s="104"/>
      <c r="AF194" s="104"/>
      <c r="AG194" s="104"/>
      <c r="AH194" s="104"/>
      <c r="AI194" s="137"/>
      <c r="AJ194" s="37"/>
      <c r="AK194" s="37"/>
      <c r="AL194" s="37"/>
      <c r="AM194" s="37"/>
      <c r="AN194" s="37"/>
      <c r="AO194" s="37"/>
      <c r="AP194" s="37"/>
      <c r="AQ194" s="37"/>
      <c r="AR194" s="37"/>
      <c r="AS194" s="37"/>
      <c r="AT194" s="37"/>
      <c r="AU194" s="37"/>
      <c r="AV194" s="37"/>
      <c r="AW194" s="37"/>
      <c r="AX194" s="37"/>
      <c r="AY194" s="37"/>
      <c r="AZ194" s="37"/>
    </row>
    <row r="195" spans="1:52">
      <c r="A195" s="33">
        <v>2</v>
      </c>
      <c r="B195" s="14"/>
      <c r="C195" s="36" t="s">
        <v>46</v>
      </c>
      <c r="D195" s="136" t="str">
        <f t="shared" ref="D195:D203" si="26">IF(ISNA(VLOOKUP(A195,$B$32:$L$41,3,FALSE)),"",VLOOKUP(A195,$B$32:$L$41,3,FALSE))</f>
        <v>チルトテーブル</v>
      </c>
      <c r="E195" s="136"/>
      <c r="F195" s="136"/>
      <c r="G195" s="136"/>
      <c r="H195" s="136"/>
      <c r="I195" s="136"/>
      <c r="J195" s="136"/>
      <c r="K195" s="136"/>
      <c r="L195" s="136"/>
      <c r="M195" s="136"/>
      <c r="N195" s="136"/>
      <c r="O195" s="136"/>
      <c r="P195" s="104" t="s">
        <v>205</v>
      </c>
      <c r="Q195" s="104"/>
      <c r="R195" s="104"/>
      <c r="S195" s="104"/>
      <c r="T195" s="104"/>
      <c r="U195" s="104"/>
      <c r="V195" s="104"/>
      <c r="W195" s="104"/>
      <c r="X195" s="104"/>
      <c r="Y195" s="104"/>
      <c r="Z195" s="104" t="s">
        <v>204</v>
      </c>
      <c r="AA195" s="104"/>
      <c r="AB195" s="104"/>
      <c r="AC195" s="104"/>
      <c r="AD195" s="104"/>
      <c r="AE195" s="104"/>
      <c r="AF195" s="104"/>
      <c r="AG195" s="104"/>
      <c r="AH195" s="104"/>
      <c r="AI195" s="137"/>
      <c r="AJ195" s="37"/>
      <c r="AK195" s="37"/>
      <c r="AL195" s="37"/>
      <c r="AM195" s="37"/>
      <c r="AN195" s="37"/>
      <c r="AO195" s="37"/>
      <c r="AP195" s="37"/>
      <c r="AQ195" s="37"/>
      <c r="AR195" s="37"/>
      <c r="AS195" s="37"/>
      <c r="AT195" s="37"/>
      <c r="AU195" s="37"/>
      <c r="AV195" s="37"/>
      <c r="AW195" s="37"/>
      <c r="AX195" s="37"/>
      <c r="AY195" s="37"/>
      <c r="AZ195" s="37"/>
    </row>
    <row r="196" spans="1:52">
      <c r="A196" s="33">
        <v>3</v>
      </c>
      <c r="C196" s="36" t="s">
        <v>47</v>
      </c>
      <c r="D196" s="136" t="str">
        <f t="shared" si="26"/>
        <v>リクライニング車椅子</v>
      </c>
      <c r="E196" s="136"/>
      <c r="F196" s="136"/>
      <c r="G196" s="136"/>
      <c r="H196" s="136"/>
      <c r="I196" s="136"/>
      <c r="J196" s="136"/>
      <c r="K196" s="136"/>
      <c r="L196" s="136"/>
      <c r="M196" s="136"/>
      <c r="N196" s="136"/>
      <c r="O196" s="136"/>
      <c r="P196" s="104" t="s">
        <v>205</v>
      </c>
      <c r="Q196" s="104"/>
      <c r="R196" s="104"/>
      <c r="S196" s="104"/>
      <c r="T196" s="104"/>
      <c r="U196" s="104"/>
      <c r="V196" s="104"/>
      <c r="W196" s="104"/>
      <c r="X196" s="104"/>
      <c r="Y196" s="104"/>
      <c r="Z196" s="104" t="s">
        <v>206</v>
      </c>
      <c r="AA196" s="104"/>
      <c r="AB196" s="104"/>
      <c r="AC196" s="104"/>
      <c r="AD196" s="104"/>
      <c r="AE196" s="104"/>
      <c r="AF196" s="104"/>
      <c r="AG196" s="104"/>
      <c r="AH196" s="104"/>
      <c r="AI196" s="137"/>
      <c r="AJ196" s="37"/>
      <c r="AK196" s="37"/>
      <c r="AL196" s="37"/>
      <c r="AM196" s="37"/>
      <c r="AN196" s="37"/>
      <c r="AO196" s="37"/>
      <c r="AP196" s="37"/>
      <c r="AQ196" s="37"/>
      <c r="AR196" s="37"/>
      <c r="AS196" s="37"/>
      <c r="AT196" s="37"/>
      <c r="AU196" s="37"/>
      <c r="AV196" s="37"/>
      <c r="AW196" s="37"/>
      <c r="AX196" s="37"/>
      <c r="AY196" s="37"/>
      <c r="AZ196" s="37"/>
    </row>
    <row r="197" spans="1:52">
      <c r="A197" s="33">
        <v>4</v>
      </c>
      <c r="C197" s="36" t="s">
        <v>207</v>
      </c>
      <c r="D197" s="136" t="str">
        <f t="shared" si="26"/>
        <v>特殊浴槽</v>
      </c>
      <c r="E197" s="136"/>
      <c r="F197" s="136"/>
      <c r="G197" s="136"/>
      <c r="H197" s="136"/>
      <c r="I197" s="136"/>
      <c r="J197" s="136"/>
      <c r="K197" s="136"/>
      <c r="L197" s="136"/>
      <c r="M197" s="136"/>
      <c r="N197" s="136"/>
      <c r="O197" s="136"/>
      <c r="P197" s="104" t="s">
        <v>208</v>
      </c>
      <c r="Q197" s="104"/>
      <c r="R197" s="104"/>
      <c r="S197" s="104"/>
      <c r="T197" s="104"/>
      <c r="U197" s="104"/>
      <c r="V197" s="104"/>
      <c r="W197" s="104"/>
      <c r="X197" s="104"/>
      <c r="Y197" s="104"/>
      <c r="Z197" s="104" t="s">
        <v>206</v>
      </c>
      <c r="AA197" s="104"/>
      <c r="AB197" s="104"/>
      <c r="AC197" s="104"/>
      <c r="AD197" s="104"/>
      <c r="AE197" s="104"/>
      <c r="AF197" s="104"/>
      <c r="AG197" s="104"/>
      <c r="AH197" s="104"/>
      <c r="AI197" s="137"/>
      <c r="AJ197" s="37"/>
      <c r="AK197" s="37"/>
      <c r="AL197" s="37"/>
      <c r="AM197" s="37"/>
      <c r="AN197" s="37"/>
      <c r="AO197" s="37"/>
      <c r="AP197" s="37"/>
      <c r="AQ197" s="37"/>
      <c r="AR197" s="37"/>
      <c r="AS197" s="37"/>
      <c r="AT197" s="37"/>
      <c r="AU197" s="37"/>
      <c r="AV197" s="37"/>
      <c r="AW197" s="37"/>
      <c r="AX197" s="37"/>
      <c r="AY197" s="37"/>
      <c r="AZ197" s="37"/>
    </row>
    <row r="198" spans="1:52">
      <c r="A198" s="33">
        <v>5</v>
      </c>
      <c r="C198" s="36" t="s">
        <v>209</v>
      </c>
      <c r="D198" s="136" t="str">
        <f t="shared" si="26"/>
        <v>シャワーチェア</v>
      </c>
      <c r="E198" s="136"/>
      <c r="F198" s="136"/>
      <c r="G198" s="136"/>
      <c r="H198" s="136"/>
      <c r="I198" s="136"/>
      <c r="J198" s="136"/>
      <c r="K198" s="136"/>
      <c r="L198" s="136"/>
      <c r="M198" s="136"/>
      <c r="N198" s="136"/>
      <c r="O198" s="136"/>
      <c r="P198" s="104" t="s">
        <v>208</v>
      </c>
      <c r="Q198" s="104"/>
      <c r="R198" s="104"/>
      <c r="S198" s="104"/>
      <c r="T198" s="104"/>
      <c r="U198" s="104"/>
      <c r="V198" s="104"/>
      <c r="W198" s="104"/>
      <c r="X198" s="104"/>
      <c r="Y198" s="104"/>
      <c r="Z198" s="104" t="s">
        <v>206</v>
      </c>
      <c r="AA198" s="104"/>
      <c r="AB198" s="104"/>
      <c r="AC198" s="104"/>
      <c r="AD198" s="104"/>
      <c r="AE198" s="104"/>
      <c r="AF198" s="104"/>
      <c r="AG198" s="104"/>
      <c r="AH198" s="104"/>
      <c r="AI198" s="137"/>
      <c r="AJ198" s="37"/>
      <c r="AK198" s="37"/>
      <c r="AL198" s="37"/>
      <c r="AM198" s="37"/>
      <c r="AN198" s="37"/>
      <c r="AO198" s="37"/>
      <c r="AP198" s="37"/>
      <c r="AQ198" s="37"/>
      <c r="AR198" s="37"/>
      <c r="AS198" s="37"/>
      <c r="AT198" s="37"/>
      <c r="AU198" s="37"/>
      <c r="AV198" s="37"/>
      <c r="AW198" s="37"/>
      <c r="AX198" s="37"/>
      <c r="AY198" s="37"/>
      <c r="AZ198" s="37"/>
    </row>
    <row r="199" spans="1:52">
      <c r="A199" s="33">
        <v>6</v>
      </c>
      <c r="C199" s="36" t="s">
        <v>210</v>
      </c>
      <c r="D199" s="136">
        <f t="shared" si="26"/>
        <v>0</v>
      </c>
      <c r="E199" s="136"/>
      <c r="F199" s="136"/>
      <c r="G199" s="136"/>
      <c r="H199" s="136"/>
      <c r="I199" s="136"/>
      <c r="J199" s="136"/>
      <c r="K199" s="136"/>
      <c r="L199" s="136"/>
      <c r="M199" s="136"/>
      <c r="N199" s="136"/>
      <c r="O199" s="136"/>
      <c r="P199" s="104"/>
      <c r="Q199" s="104"/>
      <c r="R199" s="104"/>
      <c r="S199" s="104"/>
      <c r="T199" s="104"/>
      <c r="U199" s="104"/>
      <c r="V199" s="104"/>
      <c r="W199" s="104"/>
      <c r="X199" s="104"/>
      <c r="Y199" s="104"/>
      <c r="Z199" s="104"/>
      <c r="AA199" s="104"/>
      <c r="AB199" s="104"/>
      <c r="AC199" s="104"/>
      <c r="AD199" s="104"/>
      <c r="AE199" s="104"/>
      <c r="AF199" s="104"/>
      <c r="AG199" s="104"/>
      <c r="AH199" s="104"/>
      <c r="AI199" s="137"/>
      <c r="AJ199" s="37"/>
      <c r="AK199" s="37"/>
      <c r="AL199" s="37"/>
      <c r="AM199" s="37"/>
      <c r="AN199" s="37"/>
      <c r="AO199" s="37"/>
      <c r="AP199" s="37"/>
      <c r="AQ199" s="37"/>
      <c r="AR199" s="37"/>
      <c r="AS199" s="37"/>
      <c r="AT199" s="37"/>
      <c r="AU199" s="37"/>
      <c r="AV199" s="37"/>
      <c r="AW199" s="37"/>
      <c r="AX199" s="37"/>
      <c r="AY199" s="37"/>
      <c r="AZ199" s="37"/>
    </row>
    <row r="200" spans="1:52">
      <c r="A200" s="33">
        <v>7</v>
      </c>
      <c r="B200" s="14"/>
      <c r="C200" s="36" t="s">
        <v>211</v>
      </c>
      <c r="D200" s="136">
        <f t="shared" si="26"/>
        <v>0</v>
      </c>
      <c r="E200" s="136"/>
      <c r="F200" s="136"/>
      <c r="G200" s="136"/>
      <c r="H200" s="136"/>
      <c r="I200" s="136"/>
      <c r="J200" s="136"/>
      <c r="K200" s="136"/>
      <c r="L200" s="136"/>
      <c r="M200" s="136"/>
      <c r="N200" s="136"/>
      <c r="O200" s="136"/>
      <c r="P200" s="104"/>
      <c r="Q200" s="104"/>
      <c r="R200" s="104"/>
      <c r="S200" s="104"/>
      <c r="T200" s="104"/>
      <c r="U200" s="104"/>
      <c r="V200" s="104"/>
      <c r="W200" s="104"/>
      <c r="X200" s="104"/>
      <c r="Y200" s="104"/>
      <c r="Z200" s="104"/>
      <c r="AA200" s="104"/>
      <c r="AB200" s="104"/>
      <c r="AC200" s="104"/>
      <c r="AD200" s="104"/>
      <c r="AE200" s="104"/>
      <c r="AF200" s="104"/>
      <c r="AG200" s="104"/>
      <c r="AH200" s="104"/>
      <c r="AI200" s="137"/>
      <c r="AJ200" s="37"/>
      <c r="AK200" s="37"/>
      <c r="AL200" s="37"/>
      <c r="AM200" s="37"/>
      <c r="AN200" s="37"/>
      <c r="AO200" s="37"/>
      <c r="AP200" s="37"/>
      <c r="AQ200" s="37"/>
      <c r="AR200" s="37"/>
      <c r="AS200" s="37"/>
      <c r="AT200" s="37"/>
      <c r="AU200" s="37"/>
      <c r="AV200" s="37"/>
      <c r="AW200" s="37"/>
      <c r="AX200" s="37"/>
      <c r="AY200" s="37"/>
      <c r="AZ200" s="37"/>
    </row>
    <row r="201" spans="1:52">
      <c r="A201" s="33">
        <v>8</v>
      </c>
      <c r="C201" s="36" t="s">
        <v>212</v>
      </c>
      <c r="D201" s="136">
        <f t="shared" si="26"/>
        <v>0</v>
      </c>
      <c r="E201" s="136"/>
      <c r="F201" s="136"/>
      <c r="G201" s="136"/>
      <c r="H201" s="136"/>
      <c r="I201" s="136"/>
      <c r="J201" s="136"/>
      <c r="K201" s="136"/>
      <c r="L201" s="136"/>
      <c r="M201" s="136"/>
      <c r="N201" s="136"/>
      <c r="O201" s="136"/>
      <c r="P201" s="104"/>
      <c r="Q201" s="104"/>
      <c r="R201" s="104"/>
      <c r="S201" s="104"/>
      <c r="T201" s="104"/>
      <c r="U201" s="104"/>
      <c r="V201" s="104"/>
      <c r="W201" s="104"/>
      <c r="X201" s="104"/>
      <c r="Y201" s="104"/>
      <c r="Z201" s="104"/>
      <c r="AA201" s="104"/>
      <c r="AB201" s="104"/>
      <c r="AC201" s="104"/>
      <c r="AD201" s="104"/>
      <c r="AE201" s="104"/>
      <c r="AF201" s="104"/>
      <c r="AG201" s="104"/>
      <c r="AH201" s="104"/>
      <c r="AI201" s="137"/>
      <c r="AJ201" s="37"/>
      <c r="AK201" s="37"/>
      <c r="AL201" s="37"/>
      <c r="AM201" s="37"/>
      <c r="AN201" s="37"/>
      <c r="AO201" s="37"/>
      <c r="AP201" s="37"/>
      <c r="AQ201" s="37"/>
      <c r="AR201" s="37"/>
      <c r="AS201" s="37"/>
      <c r="AT201" s="37"/>
      <c r="AU201" s="37"/>
      <c r="AV201" s="37"/>
      <c r="AW201" s="37"/>
      <c r="AX201" s="37"/>
      <c r="AY201" s="37"/>
      <c r="AZ201" s="37"/>
    </row>
    <row r="202" spans="1:52">
      <c r="A202" s="33">
        <v>9</v>
      </c>
      <c r="C202" s="36" t="s">
        <v>213</v>
      </c>
      <c r="D202" s="136">
        <f t="shared" si="26"/>
        <v>0</v>
      </c>
      <c r="E202" s="136"/>
      <c r="F202" s="136"/>
      <c r="G202" s="136"/>
      <c r="H202" s="136"/>
      <c r="I202" s="136"/>
      <c r="J202" s="136"/>
      <c r="K202" s="136"/>
      <c r="L202" s="136"/>
      <c r="M202" s="136"/>
      <c r="N202" s="136"/>
      <c r="O202" s="136"/>
      <c r="P202" s="104"/>
      <c r="Q202" s="104"/>
      <c r="R202" s="104"/>
      <c r="S202" s="104"/>
      <c r="T202" s="104"/>
      <c r="U202" s="104"/>
      <c r="V202" s="104"/>
      <c r="W202" s="104"/>
      <c r="X202" s="104"/>
      <c r="Y202" s="104"/>
      <c r="Z202" s="104"/>
      <c r="AA202" s="104"/>
      <c r="AB202" s="104"/>
      <c r="AC202" s="104"/>
      <c r="AD202" s="104"/>
      <c r="AE202" s="104"/>
      <c r="AF202" s="104"/>
      <c r="AG202" s="104"/>
      <c r="AH202" s="104"/>
      <c r="AI202" s="137"/>
      <c r="AJ202" s="37"/>
      <c r="AK202" s="37"/>
      <c r="AL202" s="37"/>
      <c r="AM202" s="37"/>
      <c r="AN202" s="37"/>
      <c r="AO202" s="37"/>
      <c r="AP202" s="37"/>
      <c r="AQ202" s="37"/>
      <c r="AR202" s="37"/>
      <c r="AS202" s="37"/>
      <c r="AT202" s="37"/>
      <c r="AU202" s="37"/>
      <c r="AV202" s="37"/>
      <c r="AW202" s="37"/>
      <c r="AX202" s="37"/>
      <c r="AY202" s="37"/>
      <c r="AZ202" s="37"/>
    </row>
    <row r="203" spans="1:52" ht="19.5" thickBot="1">
      <c r="A203" s="33">
        <v>10</v>
      </c>
      <c r="C203" s="38" t="s">
        <v>214</v>
      </c>
      <c r="D203" s="136">
        <f t="shared" si="26"/>
        <v>0</v>
      </c>
      <c r="E203" s="136"/>
      <c r="F203" s="136"/>
      <c r="G203" s="136"/>
      <c r="H203" s="136"/>
      <c r="I203" s="136"/>
      <c r="J203" s="136"/>
      <c r="K203" s="136"/>
      <c r="L203" s="136"/>
      <c r="M203" s="136"/>
      <c r="N203" s="136"/>
      <c r="O203" s="136"/>
      <c r="P203" s="138"/>
      <c r="Q203" s="139"/>
      <c r="R203" s="139"/>
      <c r="S203" s="139"/>
      <c r="T203" s="139"/>
      <c r="U203" s="139"/>
      <c r="V203" s="139"/>
      <c r="W203" s="139"/>
      <c r="X203" s="139"/>
      <c r="Y203" s="140"/>
      <c r="Z203" s="138"/>
      <c r="AA203" s="139"/>
      <c r="AB203" s="139"/>
      <c r="AC203" s="139"/>
      <c r="AD203" s="139"/>
      <c r="AE203" s="139"/>
      <c r="AF203" s="139"/>
      <c r="AG203" s="139"/>
      <c r="AH203" s="139"/>
      <c r="AI203" s="141"/>
      <c r="AJ203" s="37"/>
      <c r="AK203" s="37"/>
      <c r="AL203" s="37"/>
      <c r="AM203" s="37"/>
      <c r="AN203" s="37"/>
      <c r="AO203" s="37"/>
      <c r="AP203" s="37"/>
      <c r="AQ203" s="37"/>
      <c r="AR203" s="37"/>
      <c r="AS203" s="37"/>
      <c r="AT203" s="37"/>
      <c r="AU203" s="37"/>
      <c r="AV203" s="37"/>
      <c r="AW203" s="37"/>
      <c r="AX203" s="37"/>
      <c r="AY203" s="37"/>
      <c r="AZ203" s="37"/>
    </row>
    <row r="204" spans="1:52" ht="19.5" thickBot="1">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row>
    <row r="205" spans="1:52" ht="19.5" thickBot="1">
      <c r="A205" s="3"/>
      <c r="B205" s="122" t="s">
        <v>215</v>
      </c>
      <c r="C205" s="123"/>
      <c r="D205" s="123"/>
      <c r="E205" s="124"/>
      <c r="F205" s="129">
        <v>45916</v>
      </c>
      <c r="G205" s="129"/>
      <c r="H205" s="129"/>
      <c r="I205" s="129"/>
      <c r="J205" s="129"/>
      <c r="K205" s="129"/>
      <c r="L205" s="130"/>
      <c r="M205" s="3"/>
      <c r="N205" s="3"/>
      <c r="O205" s="3"/>
      <c r="P205" s="3"/>
      <c r="Q205" s="3"/>
      <c r="R205" s="3"/>
      <c r="S205" s="3"/>
      <c r="T205" s="3"/>
      <c r="U205" s="3"/>
      <c r="V205" s="3"/>
      <c r="W205" s="3"/>
    </row>
    <row r="206" spans="1:52" ht="19.5" thickBot="1">
      <c r="A206" s="3"/>
      <c r="B206" s="122" t="s">
        <v>216</v>
      </c>
      <c r="C206" s="123"/>
      <c r="D206" s="123"/>
      <c r="E206" s="124"/>
      <c r="F206" s="125" t="s">
        <v>217</v>
      </c>
      <c r="G206" s="126"/>
      <c r="H206" s="126"/>
      <c r="I206" s="126"/>
      <c r="J206" s="126"/>
      <c r="K206" s="126"/>
      <c r="L206" s="127"/>
      <c r="M206" s="122" t="s">
        <v>218</v>
      </c>
      <c r="N206" s="123"/>
      <c r="O206" s="123"/>
      <c r="P206" s="124"/>
      <c r="Q206" s="125" t="s">
        <v>181</v>
      </c>
      <c r="R206" s="126"/>
      <c r="S206" s="126"/>
      <c r="T206" s="126"/>
      <c r="U206" s="126"/>
      <c r="V206" s="126"/>
      <c r="W206" s="127"/>
    </row>
    <row r="207" spans="1:52" ht="19.5" thickBot="1">
      <c r="A207" s="3"/>
      <c r="B207" s="122" t="s">
        <v>219</v>
      </c>
      <c r="C207" s="123"/>
      <c r="D207" s="123"/>
      <c r="E207" s="124"/>
      <c r="F207" s="125" t="s">
        <v>220</v>
      </c>
      <c r="G207" s="126"/>
      <c r="H207" s="126"/>
      <c r="I207" s="126"/>
      <c r="J207" s="126"/>
      <c r="K207" s="126"/>
      <c r="L207" s="127"/>
      <c r="M207" s="122" t="s">
        <v>221</v>
      </c>
      <c r="N207" s="123"/>
      <c r="O207" s="123"/>
      <c r="P207" s="124"/>
      <c r="Q207" s="125" t="s">
        <v>222</v>
      </c>
      <c r="R207" s="126"/>
      <c r="S207" s="126"/>
      <c r="T207" s="126"/>
      <c r="U207" s="126"/>
      <c r="V207" s="126"/>
      <c r="W207" s="127"/>
    </row>
    <row r="208" spans="1:52">
      <c r="A208" s="3"/>
      <c r="B208" s="2"/>
      <c r="C208" s="3"/>
      <c r="D208" s="3"/>
      <c r="E208" s="3"/>
      <c r="F208" s="3"/>
      <c r="G208" s="3"/>
      <c r="H208" s="3"/>
      <c r="I208" s="3"/>
      <c r="J208" s="3"/>
      <c r="K208" s="3"/>
      <c r="L208" s="3"/>
      <c r="M208" s="3"/>
      <c r="N208" s="3"/>
      <c r="O208" s="3"/>
      <c r="P208" s="3"/>
      <c r="Q208" s="3"/>
      <c r="R208" s="3"/>
      <c r="S208" s="3"/>
      <c r="T208" s="3"/>
      <c r="U208" s="3"/>
      <c r="V208" s="3"/>
      <c r="W208" s="3"/>
    </row>
    <row r="209" spans="1:23" s="22" customFormat="1" ht="15" customHeight="1" thickBot="1">
      <c r="A209" s="128" t="s">
        <v>223</v>
      </c>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row>
    <row r="210" spans="1:23" ht="19.5" thickBot="1">
      <c r="A210" s="3"/>
      <c r="B210" s="122" t="s">
        <v>215</v>
      </c>
      <c r="C210" s="123"/>
      <c r="D210" s="123"/>
      <c r="E210" s="124"/>
      <c r="F210" s="129">
        <v>46081</v>
      </c>
      <c r="G210" s="129"/>
      <c r="H210" s="129"/>
      <c r="I210" s="129"/>
      <c r="J210" s="129"/>
      <c r="K210" s="129"/>
      <c r="L210" s="130"/>
      <c r="M210" s="3"/>
      <c r="N210" s="3"/>
      <c r="O210" s="3"/>
      <c r="P210" s="3"/>
      <c r="Q210" s="3"/>
      <c r="R210" s="3"/>
      <c r="S210" s="3"/>
      <c r="T210" s="3"/>
      <c r="U210" s="3"/>
      <c r="V210" s="3"/>
      <c r="W210" s="3"/>
    </row>
    <row r="211" spans="1:23" ht="19.5" thickBot="1">
      <c r="A211" s="3"/>
      <c r="B211" s="122" t="s">
        <v>216</v>
      </c>
      <c r="C211" s="123"/>
      <c r="D211" s="123"/>
      <c r="E211" s="124"/>
      <c r="F211" s="125" t="s">
        <v>217</v>
      </c>
      <c r="G211" s="126"/>
      <c r="H211" s="126"/>
      <c r="I211" s="126"/>
      <c r="J211" s="126"/>
      <c r="K211" s="126"/>
      <c r="L211" s="127"/>
      <c r="M211" s="122" t="s">
        <v>218</v>
      </c>
      <c r="N211" s="123"/>
      <c r="O211" s="123"/>
      <c r="P211" s="124"/>
      <c r="Q211" s="125" t="s">
        <v>198</v>
      </c>
      <c r="R211" s="126"/>
      <c r="S211" s="126"/>
      <c r="T211" s="126"/>
      <c r="U211" s="126"/>
      <c r="V211" s="126"/>
      <c r="W211" s="127"/>
    </row>
    <row r="212" spans="1:23" ht="19.5" thickBot="1">
      <c r="A212" s="3"/>
      <c r="B212" s="122" t="s">
        <v>219</v>
      </c>
      <c r="C212" s="123"/>
      <c r="D212" s="123"/>
      <c r="E212" s="124"/>
      <c r="F212" s="125" t="s">
        <v>220</v>
      </c>
      <c r="G212" s="126"/>
      <c r="H212" s="126"/>
      <c r="I212" s="126"/>
      <c r="J212" s="126"/>
      <c r="K212" s="126"/>
      <c r="L212" s="127"/>
      <c r="M212" s="122" t="s">
        <v>221</v>
      </c>
      <c r="N212" s="123"/>
      <c r="O212" s="123"/>
      <c r="P212" s="124"/>
      <c r="Q212" s="125" t="s">
        <v>222</v>
      </c>
      <c r="R212" s="126"/>
      <c r="S212" s="126"/>
      <c r="T212" s="126"/>
      <c r="U212" s="126"/>
      <c r="V212" s="126"/>
      <c r="W212" s="127"/>
    </row>
    <row r="213" spans="1:23">
      <c r="A213" s="3"/>
      <c r="B213" s="2"/>
      <c r="C213" s="3"/>
      <c r="D213" s="3"/>
      <c r="E213" s="3"/>
      <c r="F213" s="3"/>
      <c r="G213" s="3"/>
      <c r="H213" s="3"/>
      <c r="I213" s="3"/>
      <c r="J213" s="3"/>
      <c r="K213" s="3"/>
      <c r="L213" s="3"/>
      <c r="M213" s="3"/>
      <c r="N213" s="3"/>
      <c r="O213" s="3"/>
      <c r="P213" s="3"/>
      <c r="Q213" s="3"/>
      <c r="R213" s="3"/>
      <c r="S213" s="3"/>
      <c r="T213" s="3"/>
      <c r="U213" s="3"/>
      <c r="V213" s="3"/>
      <c r="W213" s="3"/>
    </row>
    <row r="214" spans="1:23" s="22" customFormat="1" ht="15" customHeight="1" thickBot="1">
      <c r="A214" s="128" t="s">
        <v>224</v>
      </c>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row>
    <row r="215" spans="1:23" ht="19.5" thickBot="1">
      <c r="A215" s="3"/>
      <c r="B215" s="122" t="s">
        <v>215</v>
      </c>
      <c r="C215" s="123"/>
      <c r="D215" s="123"/>
      <c r="E215" s="124"/>
      <c r="F215" s="134">
        <f>MAX(M96:T115)</f>
        <v>46054</v>
      </c>
      <c r="G215" s="134"/>
      <c r="H215" s="134"/>
      <c r="I215" s="134"/>
      <c r="J215" s="134"/>
      <c r="K215" s="134"/>
      <c r="L215" s="135"/>
      <c r="M215" s="3"/>
      <c r="N215" s="3"/>
      <c r="O215" s="3"/>
      <c r="P215" s="3"/>
      <c r="Q215" s="3"/>
      <c r="R215" s="3"/>
      <c r="S215" s="3"/>
      <c r="T215" s="3"/>
      <c r="U215" s="3"/>
      <c r="V215" s="3"/>
      <c r="W215" s="3"/>
    </row>
    <row r="216" spans="1:23" ht="19.5" thickBot="1">
      <c r="A216" s="3"/>
      <c r="B216" s="122" t="s">
        <v>216</v>
      </c>
      <c r="C216" s="123"/>
      <c r="D216" s="123"/>
      <c r="E216" s="124"/>
      <c r="F216" s="125" t="s">
        <v>217</v>
      </c>
      <c r="G216" s="126"/>
      <c r="H216" s="126"/>
      <c r="I216" s="126"/>
      <c r="J216" s="126"/>
      <c r="K216" s="126"/>
      <c r="L216" s="127"/>
      <c r="M216" s="122" t="s">
        <v>218</v>
      </c>
      <c r="N216" s="123"/>
      <c r="O216" s="123"/>
      <c r="P216" s="124"/>
      <c r="Q216" s="125" t="s">
        <v>198</v>
      </c>
      <c r="R216" s="126"/>
      <c r="S216" s="126"/>
      <c r="T216" s="126"/>
      <c r="U216" s="126"/>
      <c r="V216" s="126"/>
      <c r="W216" s="127"/>
    </row>
    <row r="217" spans="1:23" ht="19.5" thickBot="1">
      <c r="B217" s="122" t="s">
        <v>219</v>
      </c>
      <c r="C217" s="123"/>
      <c r="D217" s="123"/>
      <c r="E217" s="124"/>
      <c r="F217" s="131" t="s">
        <v>220</v>
      </c>
      <c r="G217" s="132"/>
      <c r="H217" s="132"/>
      <c r="I217" s="132"/>
      <c r="J217" s="132"/>
      <c r="K217" s="132"/>
      <c r="L217" s="133"/>
      <c r="M217" s="122" t="s">
        <v>221</v>
      </c>
      <c r="N217" s="123"/>
      <c r="O217" s="123"/>
      <c r="P217" s="124"/>
      <c r="Q217" s="131" t="s">
        <v>222</v>
      </c>
      <c r="R217" s="132"/>
      <c r="S217" s="132"/>
      <c r="T217" s="132"/>
      <c r="U217" s="132"/>
      <c r="V217" s="132"/>
      <c r="W217" s="133"/>
    </row>
  </sheetData>
  <sheetProtection sheet="1" selectLockedCells="1" selectUnlockedCells="1"/>
  <protectedRanges>
    <protectedRange sqref="F8:X8" name="範囲1"/>
  </protectedRanges>
  <mergeCells count="1202">
    <mergeCell ref="Z101:AD101"/>
    <mergeCell ref="AE101:AI101"/>
    <mergeCell ref="AJ101:AQ101"/>
    <mergeCell ref="AW101:AX101"/>
    <mergeCell ref="B102:C102"/>
    <mergeCell ref="D102:H102"/>
    <mergeCell ref="I102:L102"/>
    <mergeCell ref="M102:T102"/>
    <mergeCell ref="U102:Y102"/>
    <mergeCell ref="Z102:AD102"/>
    <mergeCell ref="AE102:AI102"/>
    <mergeCell ref="AJ102:AQ102"/>
    <mergeCell ref="AW102:AX102"/>
    <mergeCell ref="B103:C103"/>
    <mergeCell ref="D103:H103"/>
    <mergeCell ref="I103:L103"/>
    <mergeCell ref="M103:T103"/>
    <mergeCell ref="U103:Y103"/>
    <mergeCell ref="Z103:AD103"/>
    <mergeCell ref="AE103:AI103"/>
    <mergeCell ref="AJ103:AQ103"/>
    <mergeCell ref="AW103:AX103"/>
    <mergeCell ref="B108:C108"/>
    <mergeCell ref="D108:H108"/>
    <mergeCell ref="I108:L108"/>
    <mergeCell ref="M108:T108"/>
    <mergeCell ref="U108:Y108"/>
    <mergeCell ref="Z108:AD108"/>
    <mergeCell ref="AE108:AI108"/>
    <mergeCell ref="AJ108:AQ108"/>
    <mergeCell ref="AW108:AX108"/>
    <mergeCell ref="B99:C99"/>
    <mergeCell ref="D99:H99"/>
    <mergeCell ref="I99:L99"/>
    <mergeCell ref="M99:T99"/>
    <mergeCell ref="U99:Y99"/>
    <mergeCell ref="Z99:AD99"/>
    <mergeCell ref="AE99:AI99"/>
    <mergeCell ref="AJ99:AQ99"/>
    <mergeCell ref="AW99:AX99"/>
    <mergeCell ref="B100:C100"/>
    <mergeCell ref="D100:H100"/>
    <mergeCell ref="I100:L100"/>
    <mergeCell ref="M100:T100"/>
    <mergeCell ref="U100:Y100"/>
    <mergeCell ref="Z100:AD100"/>
    <mergeCell ref="AE100:AI100"/>
    <mergeCell ref="AJ100:AQ100"/>
    <mergeCell ref="AW100:AX100"/>
    <mergeCell ref="B101:C101"/>
    <mergeCell ref="D101:H101"/>
    <mergeCell ref="I101:L101"/>
    <mergeCell ref="M101:T101"/>
    <mergeCell ref="U101:Y101"/>
    <mergeCell ref="M105:T105"/>
    <mergeCell ref="U105:Y105"/>
    <mergeCell ref="Z105:AD105"/>
    <mergeCell ref="AE105:AI105"/>
    <mergeCell ref="AJ105:AQ105"/>
    <mergeCell ref="AW105:AX105"/>
    <mergeCell ref="B106:C106"/>
    <mergeCell ref="D106:H106"/>
    <mergeCell ref="I106:L106"/>
    <mergeCell ref="M106:T106"/>
    <mergeCell ref="U106:Y106"/>
    <mergeCell ref="Z106:AD106"/>
    <mergeCell ref="AE106:AI106"/>
    <mergeCell ref="AJ106:AQ106"/>
    <mergeCell ref="AW106:AX106"/>
    <mergeCell ref="B107:C107"/>
    <mergeCell ref="D107:H107"/>
    <mergeCell ref="I107:L107"/>
    <mergeCell ref="M107:T107"/>
    <mergeCell ref="U107:Y107"/>
    <mergeCell ref="Z107:AD107"/>
    <mergeCell ref="AE107:AI107"/>
    <mergeCell ref="AJ107:AQ107"/>
    <mergeCell ref="AW107:AX107"/>
    <mergeCell ref="K24:V24"/>
    <mergeCell ref="B1:AX1"/>
    <mergeCell ref="AA2:AF2"/>
    <mergeCell ref="AG2:AX2"/>
    <mergeCell ref="B3:E3"/>
    <mergeCell ref="F3:X3"/>
    <mergeCell ref="AA3:AD4"/>
    <mergeCell ref="AE3:AF3"/>
    <mergeCell ref="AG3:AX3"/>
    <mergeCell ref="B4:E4"/>
    <mergeCell ref="F4:X4"/>
    <mergeCell ref="AG6:AX6"/>
    <mergeCell ref="B7:E7"/>
    <mergeCell ref="F7:X7"/>
    <mergeCell ref="AA7:AF7"/>
    <mergeCell ref="AG7:AM7"/>
    <mergeCell ref="AN7:AR7"/>
    <mergeCell ref="AS7:AX7"/>
    <mergeCell ref="AE4:AF4"/>
    <mergeCell ref="AG4:AX4"/>
    <mergeCell ref="B5:E5"/>
    <mergeCell ref="F5:X5"/>
    <mergeCell ref="AA5:AD6"/>
    <mergeCell ref="AE5:AF5"/>
    <mergeCell ref="AG5:AX5"/>
    <mergeCell ref="B6:E6"/>
    <mergeCell ref="F6:X6"/>
    <mergeCell ref="AE6:AF6"/>
    <mergeCell ref="AA10:AF10"/>
    <mergeCell ref="AG10:AX10"/>
    <mergeCell ref="B11:S11"/>
    <mergeCell ref="T11:X11"/>
    <mergeCell ref="B12:S12"/>
    <mergeCell ref="T12:X12"/>
    <mergeCell ref="AA8:AF8"/>
    <mergeCell ref="AG8:AM8"/>
    <mergeCell ref="AN8:AR8"/>
    <mergeCell ref="AS8:AX8"/>
    <mergeCell ref="AA9:AF9"/>
    <mergeCell ref="AG9:AX9"/>
    <mergeCell ref="B8:E8"/>
    <mergeCell ref="F8:X8"/>
    <mergeCell ref="AI14:AJ14"/>
    <mergeCell ref="B15:S15"/>
    <mergeCell ref="T15:W15"/>
    <mergeCell ref="Y15:AH15"/>
    <mergeCell ref="AI15:AJ15"/>
    <mergeCell ref="AL15:AT15"/>
    <mergeCell ref="B13:O14"/>
    <mergeCell ref="P13:S13"/>
    <mergeCell ref="T13:W13"/>
    <mergeCell ref="P14:S14"/>
    <mergeCell ref="T14:W14"/>
    <mergeCell ref="Y14:AH14"/>
    <mergeCell ref="B25:J25"/>
    <mergeCell ref="K25:V25"/>
    <mergeCell ref="B26:J26"/>
    <mergeCell ref="K26:V26"/>
    <mergeCell ref="B27:J27"/>
    <mergeCell ref="K27:V27"/>
    <mergeCell ref="B28:J28"/>
    <mergeCell ref="K28:V28"/>
    <mergeCell ref="AU15:AW15"/>
    <mergeCell ref="AX15:BB15"/>
    <mergeCell ref="BC15:BF15"/>
    <mergeCell ref="B16:BA16"/>
    <mergeCell ref="J30:N30"/>
    <mergeCell ref="O30:T30"/>
    <mergeCell ref="AA30:AF30"/>
    <mergeCell ref="AG30:AL30"/>
    <mergeCell ref="AM30:AR30"/>
    <mergeCell ref="AY30:BD30"/>
    <mergeCell ref="B30:I30"/>
    <mergeCell ref="B18:J18"/>
    <mergeCell ref="K18:V18"/>
    <mergeCell ref="B19:J19"/>
    <mergeCell ref="K19:V19"/>
    <mergeCell ref="B20:J20"/>
    <mergeCell ref="K20:V20"/>
    <mergeCell ref="B21:J21"/>
    <mergeCell ref="K21:V21"/>
    <mergeCell ref="B22:J22"/>
    <mergeCell ref="K22:V22"/>
    <mergeCell ref="B23:J23"/>
    <mergeCell ref="K23:V23"/>
    <mergeCell ref="B24:J24"/>
    <mergeCell ref="Y32:Z32"/>
    <mergeCell ref="AA32:AC32"/>
    <mergeCell ref="AD32:AF32"/>
    <mergeCell ref="AG32:AI32"/>
    <mergeCell ref="AJ32:AL32"/>
    <mergeCell ref="AM32:AO32"/>
    <mergeCell ref="AM31:AO31"/>
    <mergeCell ref="AP31:AR31"/>
    <mergeCell ref="B31:C31"/>
    <mergeCell ref="D31:L31"/>
    <mergeCell ref="M31:Q31"/>
    <mergeCell ref="R31:V31"/>
    <mergeCell ref="W31:X31"/>
    <mergeCell ref="Y31:Z31"/>
    <mergeCell ref="AP32:AR32"/>
    <mergeCell ref="B32:C32"/>
    <mergeCell ref="D32:L32"/>
    <mergeCell ref="M32:Q32"/>
    <mergeCell ref="R32:V32"/>
    <mergeCell ref="W32:X32"/>
    <mergeCell ref="AA31:AC31"/>
    <mergeCell ref="AD31:AF31"/>
    <mergeCell ref="AG31:AI31"/>
    <mergeCell ref="AJ31:AL31"/>
    <mergeCell ref="AM34:AO34"/>
    <mergeCell ref="AS33:AU33"/>
    <mergeCell ref="AV33:AX33"/>
    <mergeCell ref="AY33:BA33"/>
    <mergeCell ref="AS34:AU34"/>
    <mergeCell ref="AM33:AO33"/>
    <mergeCell ref="AP33:AR33"/>
    <mergeCell ref="AP34:AR34"/>
    <mergeCell ref="AS31:AU31"/>
    <mergeCell ref="AV31:AX31"/>
    <mergeCell ref="AY31:BA31"/>
    <mergeCell ref="BB31:BD31"/>
    <mergeCell ref="BE31:BF31"/>
    <mergeCell ref="AS32:AU32"/>
    <mergeCell ref="AV34:AX34"/>
    <mergeCell ref="AY34:BA34"/>
    <mergeCell ref="BB34:BD34"/>
    <mergeCell ref="BE34:BF34"/>
    <mergeCell ref="BB33:BD33"/>
    <mergeCell ref="BE33:BF33"/>
    <mergeCell ref="AV32:AX32"/>
    <mergeCell ref="AY32:BA32"/>
    <mergeCell ref="BB32:BD32"/>
    <mergeCell ref="BE32:BF32"/>
    <mergeCell ref="B34:C34"/>
    <mergeCell ref="D34:L34"/>
    <mergeCell ref="M34:Q34"/>
    <mergeCell ref="R34:V34"/>
    <mergeCell ref="W34:X34"/>
    <mergeCell ref="AA33:AC33"/>
    <mergeCell ref="AD33:AF33"/>
    <mergeCell ref="AG33:AI33"/>
    <mergeCell ref="AJ33:AL33"/>
    <mergeCell ref="B33:C33"/>
    <mergeCell ref="D33:L33"/>
    <mergeCell ref="M33:Q33"/>
    <mergeCell ref="R33:V33"/>
    <mergeCell ref="W33:X33"/>
    <mergeCell ref="Y33:Z33"/>
    <mergeCell ref="Y34:Z34"/>
    <mergeCell ref="AA34:AC34"/>
    <mergeCell ref="AD34:AF34"/>
    <mergeCell ref="AG34:AI34"/>
    <mergeCell ref="AJ34:AL34"/>
    <mergeCell ref="Y36:Z36"/>
    <mergeCell ref="AA36:AC36"/>
    <mergeCell ref="AD36:AF36"/>
    <mergeCell ref="AG36:AI36"/>
    <mergeCell ref="AJ36:AL36"/>
    <mergeCell ref="AM36:AO36"/>
    <mergeCell ref="AM35:AO35"/>
    <mergeCell ref="AP35:AR35"/>
    <mergeCell ref="B35:C35"/>
    <mergeCell ref="D35:L35"/>
    <mergeCell ref="M35:Q35"/>
    <mergeCell ref="R35:V35"/>
    <mergeCell ref="W35:X35"/>
    <mergeCell ref="Y35:Z35"/>
    <mergeCell ref="AP36:AR36"/>
    <mergeCell ref="B36:C36"/>
    <mergeCell ref="D36:L36"/>
    <mergeCell ref="M36:Q36"/>
    <mergeCell ref="R36:V36"/>
    <mergeCell ref="W36:X36"/>
    <mergeCell ref="AA35:AC35"/>
    <mergeCell ref="AD35:AF35"/>
    <mergeCell ref="AG35:AI35"/>
    <mergeCell ref="AJ35:AL35"/>
    <mergeCell ref="AM38:AO38"/>
    <mergeCell ref="AS37:AU37"/>
    <mergeCell ref="AV37:AX37"/>
    <mergeCell ref="AY37:BA37"/>
    <mergeCell ref="AS38:AU38"/>
    <mergeCell ref="AM37:AO37"/>
    <mergeCell ref="AP37:AR37"/>
    <mergeCell ref="AP38:AR38"/>
    <mergeCell ref="AS35:AU35"/>
    <mergeCell ref="AV35:AX35"/>
    <mergeCell ref="AY35:BA35"/>
    <mergeCell ref="BB35:BD35"/>
    <mergeCell ref="BE35:BF35"/>
    <mergeCell ref="AS36:AU36"/>
    <mergeCell ref="AV38:AX38"/>
    <mergeCell ref="AY38:BA38"/>
    <mergeCell ref="BB38:BD38"/>
    <mergeCell ref="BE38:BF38"/>
    <mergeCell ref="BB37:BD37"/>
    <mergeCell ref="BE37:BF37"/>
    <mergeCell ref="AV36:AX36"/>
    <mergeCell ref="AY36:BA36"/>
    <mergeCell ref="BB36:BD36"/>
    <mergeCell ref="BE36:BF36"/>
    <mergeCell ref="B38:C38"/>
    <mergeCell ref="D38:L38"/>
    <mergeCell ref="M38:Q38"/>
    <mergeCell ref="R38:V38"/>
    <mergeCell ref="W38:X38"/>
    <mergeCell ref="AA37:AC37"/>
    <mergeCell ref="AD37:AF37"/>
    <mergeCell ref="AG37:AI37"/>
    <mergeCell ref="AJ37:AL37"/>
    <mergeCell ref="B37:C37"/>
    <mergeCell ref="D37:L37"/>
    <mergeCell ref="M37:Q37"/>
    <mergeCell ref="R37:V37"/>
    <mergeCell ref="W37:X37"/>
    <mergeCell ref="Y37:Z37"/>
    <mergeCell ref="Y38:Z38"/>
    <mergeCell ref="AA38:AC38"/>
    <mergeCell ref="AD38:AF38"/>
    <mergeCell ref="AG38:AI38"/>
    <mergeCell ref="AJ38:AL38"/>
    <mergeCell ref="AS39:AU39"/>
    <mergeCell ref="AV39:AX39"/>
    <mergeCell ref="AY39:BA39"/>
    <mergeCell ref="BB39:BD39"/>
    <mergeCell ref="BE39:BF39"/>
    <mergeCell ref="B40:C40"/>
    <mergeCell ref="D40:L40"/>
    <mergeCell ref="M40:Q40"/>
    <mergeCell ref="R40:V40"/>
    <mergeCell ref="W40:X40"/>
    <mergeCell ref="AA39:AC39"/>
    <mergeCell ref="AD39:AF39"/>
    <mergeCell ref="AG39:AI39"/>
    <mergeCell ref="AJ39:AL39"/>
    <mergeCell ref="AM39:AO39"/>
    <mergeCell ref="AP39:AR39"/>
    <mergeCell ref="B39:C39"/>
    <mergeCell ref="D39:L39"/>
    <mergeCell ref="M39:Q39"/>
    <mergeCell ref="R39:V39"/>
    <mergeCell ref="W39:X39"/>
    <mergeCell ref="Y39:Z39"/>
    <mergeCell ref="AP40:AR40"/>
    <mergeCell ref="AS40:AU40"/>
    <mergeCell ref="AV40:AX40"/>
    <mergeCell ref="AY40:BA40"/>
    <mergeCell ref="BB40:BD40"/>
    <mergeCell ref="BE40:BF40"/>
    <mergeCell ref="Y40:Z40"/>
    <mergeCell ref="AA40:AC40"/>
    <mergeCell ref="AD40:AF40"/>
    <mergeCell ref="AG40:AI40"/>
    <mergeCell ref="AJ40:AL40"/>
    <mergeCell ref="AM40:AO40"/>
    <mergeCell ref="BB41:BD41"/>
    <mergeCell ref="BE41:BF41"/>
    <mergeCell ref="B46:K46"/>
    <mergeCell ref="L46:AZ46"/>
    <mergeCell ref="AA41:AC41"/>
    <mergeCell ref="AD41:AF41"/>
    <mergeCell ref="AG41:AI41"/>
    <mergeCell ref="AJ41:AL41"/>
    <mergeCell ref="AM41:AO41"/>
    <mergeCell ref="AP41:AR41"/>
    <mergeCell ref="B41:C41"/>
    <mergeCell ref="D41:L41"/>
    <mergeCell ref="M41:Q41"/>
    <mergeCell ref="R41:V41"/>
    <mergeCell ref="W41:X41"/>
    <mergeCell ref="Y41:Z41"/>
    <mergeCell ref="AS41:AU41"/>
    <mergeCell ref="AV41:AX41"/>
    <mergeCell ref="AY41:BA41"/>
    <mergeCell ref="AQ47:AZ47"/>
    <mergeCell ref="L48:N49"/>
    <mergeCell ref="O48:Q49"/>
    <mergeCell ref="R48:T49"/>
    <mergeCell ref="U48:AZ49"/>
    <mergeCell ref="AL47:AP47"/>
    <mergeCell ref="A50:A52"/>
    <mergeCell ref="B50:K52"/>
    <mergeCell ref="A47:A49"/>
    <mergeCell ref="B47:K49"/>
    <mergeCell ref="L47:AK47"/>
    <mergeCell ref="L50:AK50"/>
    <mergeCell ref="AL50:AP50"/>
    <mergeCell ref="AQ50:AZ50"/>
    <mergeCell ref="L51:N52"/>
    <mergeCell ref="O51:Q52"/>
    <mergeCell ref="R51:T52"/>
    <mergeCell ref="U51:AZ52"/>
    <mergeCell ref="AQ53:AZ53"/>
    <mergeCell ref="L54:N55"/>
    <mergeCell ref="O54:Q55"/>
    <mergeCell ref="R54:T55"/>
    <mergeCell ref="U54:AZ55"/>
    <mergeCell ref="AL53:AP53"/>
    <mergeCell ref="A56:A58"/>
    <mergeCell ref="B56:K58"/>
    <mergeCell ref="A53:A55"/>
    <mergeCell ref="B53:K55"/>
    <mergeCell ref="L53:AK53"/>
    <mergeCell ref="L56:AK56"/>
    <mergeCell ref="AL56:AP56"/>
    <mergeCell ref="AQ56:AZ56"/>
    <mergeCell ref="L57:N58"/>
    <mergeCell ref="O57:Q58"/>
    <mergeCell ref="R57:T58"/>
    <mergeCell ref="U57:AZ58"/>
    <mergeCell ref="AQ59:AZ59"/>
    <mergeCell ref="L60:N61"/>
    <mergeCell ref="O60:Q61"/>
    <mergeCell ref="R60:T61"/>
    <mergeCell ref="U60:AZ61"/>
    <mergeCell ref="AL59:AP59"/>
    <mergeCell ref="A62:A64"/>
    <mergeCell ref="B62:K64"/>
    <mergeCell ref="A59:A61"/>
    <mergeCell ref="B59:K61"/>
    <mergeCell ref="L59:AK59"/>
    <mergeCell ref="L62:AK62"/>
    <mergeCell ref="AL62:AP62"/>
    <mergeCell ref="AQ62:AZ62"/>
    <mergeCell ref="L63:N64"/>
    <mergeCell ref="O63:Q64"/>
    <mergeCell ref="R63:T64"/>
    <mergeCell ref="U63:AZ64"/>
    <mergeCell ref="A74:A76"/>
    <mergeCell ref="B74:K76"/>
    <mergeCell ref="A71:A73"/>
    <mergeCell ref="B71:K73"/>
    <mergeCell ref="L71:AK71"/>
    <mergeCell ref="L74:AK74"/>
    <mergeCell ref="AL74:AP74"/>
    <mergeCell ref="AQ74:AZ74"/>
    <mergeCell ref="L75:N76"/>
    <mergeCell ref="O75:Q76"/>
    <mergeCell ref="R75:T76"/>
    <mergeCell ref="U75:AZ76"/>
    <mergeCell ref="AQ65:AZ65"/>
    <mergeCell ref="L66:N67"/>
    <mergeCell ref="O66:Q67"/>
    <mergeCell ref="R66:T67"/>
    <mergeCell ref="U66:AZ67"/>
    <mergeCell ref="AL65:AP65"/>
    <mergeCell ref="A68:A70"/>
    <mergeCell ref="B68:K70"/>
    <mergeCell ref="A65:A67"/>
    <mergeCell ref="B65:K67"/>
    <mergeCell ref="L65:AK65"/>
    <mergeCell ref="L68:AK68"/>
    <mergeCell ref="AL68:AP68"/>
    <mergeCell ref="AQ68:AZ68"/>
    <mergeCell ref="L69:N70"/>
    <mergeCell ref="O69:Q70"/>
    <mergeCell ref="R69:T70"/>
    <mergeCell ref="U69:AZ70"/>
    <mergeCell ref="AC82:AG82"/>
    <mergeCell ref="AH82:AL82"/>
    <mergeCell ref="AM82:AQ82"/>
    <mergeCell ref="AR82:AV82"/>
    <mergeCell ref="AW82:BA82"/>
    <mergeCell ref="BB82:BF82"/>
    <mergeCell ref="J80:N80"/>
    <mergeCell ref="O80:T80"/>
    <mergeCell ref="B82:C82"/>
    <mergeCell ref="D82:L82"/>
    <mergeCell ref="M82:T82"/>
    <mergeCell ref="U82:AB82"/>
    <mergeCell ref="B80:I80"/>
    <mergeCell ref="AQ71:AZ71"/>
    <mergeCell ref="L72:N73"/>
    <mergeCell ref="O72:Q73"/>
    <mergeCell ref="R72:T73"/>
    <mergeCell ref="U72:AZ73"/>
    <mergeCell ref="AL71:AP71"/>
    <mergeCell ref="AM83:AQ83"/>
    <mergeCell ref="AR83:AV83"/>
    <mergeCell ref="AW83:BA83"/>
    <mergeCell ref="BB83:BF83"/>
    <mergeCell ref="B84:C84"/>
    <mergeCell ref="D84:L84"/>
    <mergeCell ref="M84:T84"/>
    <mergeCell ref="U84:AB84"/>
    <mergeCell ref="AC84:AG84"/>
    <mergeCell ref="AH84:AL84"/>
    <mergeCell ref="B83:C83"/>
    <mergeCell ref="D83:L83"/>
    <mergeCell ref="M83:T83"/>
    <mergeCell ref="U83:AB83"/>
    <mergeCell ref="AC83:AG83"/>
    <mergeCell ref="AH83:AL83"/>
    <mergeCell ref="AM84:AQ84"/>
    <mergeCell ref="AR84:AV84"/>
    <mergeCell ref="AW84:BA84"/>
    <mergeCell ref="BB84:BF84"/>
    <mergeCell ref="BB85:BF85"/>
    <mergeCell ref="B86:C86"/>
    <mergeCell ref="D86:L86"/>
    <mergeCell ref="M86:T86"/>
    <mergeCell ref="U86:AB86"/>
    <mergeCell ref="AC86:AG86"/>
    <mergeCell ref="AH86:AL86"/>
    <mergeCell ref="AM86:AQ86"/>
    <mergeCell ref="AR86:AV86"/>
    <mergeCell ref="AW86:BA86"/>
    <mergeCell ref="BB86:BF86"/>
    <mergeCell ref="B85:C85"/>
    <mergeCell ref="D85:L85"/>
    <mergeCell ref="M85:T85"/>
    <mergeCell ref="U85:AB85"/>
    <mergeCell ref="AC85:AG85"/>
    <mergeCell ref="AH85:AL85"/>
    <mergeCell ref="AM85:AQ85"/>
    <mergeCell ref="AR85:AV85"/>
    <mergeCell ref="AW85:BA85"/>
    <mergeCell ref="BB87:BF87"/>
    <mergeCell ref="B88:C88"/>
    <mergeCell ref="D88:L88"/>
    <mergeCell ref="M88:T88"/>
    <mergeCell ref="U88:AB88"/>
    <mergeCell ref="AC88:AG88"/>
    <mergeCell ref="AH88:AL88"/>
    <mergeCell ref="AM88:AQ88"/>
    <mergeCell ref="AR88:AV88"/>
    <mergeCell ref="AW88:BA88"/>
    <mergeCell ref="BB88:BF88"/>
    <mergeCell ref="B87:C87"/>
    <mergeCell ref="D87:L87"/>
    <mergeCell ref="M87:T87"/>
    <mergeCell ref="U87:AB87"/>
    <mergeCell ref="AC87:AG87"/>
    <mergeCell ref="AH87:AL87"/>
    <mergeCell ref="AM87:AQ87"/>
    <mergeCell ref="AR87:AV87"/>
    <mergeCell ref="AW87:BA87"/>
    <mergeCell ref="B91:C91"/>
    <mergeCell ref="D91:L91"/>
    <mergeCell ref="M91:T91"/>
    <mergeCell ref="U91:AB91"/>
    <mergeCell ref="AC91:AG91"/>
    <mergeCell ref="AH91:AL91"/>
    <mergeCell ref="AM91:AQ91"/>
    <mergeCell ref="AR91:AV91"/>
    <mergeCell ref="AW91:BA91"/>
    <mergeCell ref="C94:Y94"/>
    <mergeCell ref="BB89:BF89"/>
    <mergeCell ref="B90:C90"/>
    <mergeCell ref="D90:L90"/>
    <mergeCell ref="M90:T90"/>
    <mergeCell ref="U90:AB90"/>
    <mergeCell ref="AC90:AG90"/>
    <mergeCell ref="AH90:AL90"/>
    <mergeCell ref="AM90:AQ90"/>
    <mergeCell ref="AR90:AV90"/>
    <mergeCell ref="AW90:BA90"/>
    <mergeCell ref="BB90:BF90"/>
    <mergeCell ref="B89:C89"/>
    <mergeCell ref="D89:L89"/>
    <mergeCell ref="M89:T89"/>
    <mergeCell ref="U89:AB89"/>
    <mergeCell ref="AC89:AG89"/>
    <mergeCell ref="AH89:AL89"/>
    <mergeCell ref="AM89:AQ89"/>
    <mergeCell ref="AR89:AV89"/>
    <mergeCell ref="AW89:BA89"/>
    <mergeCell ref="BB91:BF91"/>
    <mergeCell ref="B92:C92"/>
    <mergeCell ref="BB92:BF92"/>
    <mergeCell ref="D92:L92"/>
    <mergeCell ref="AW95:AX95"/>
    <mergeCell ref="B96:C96"/>
    <mergeCell ref="D96:H96"/>
    <mergeCell ref="I96:L96"/>
    <mergeCell ref="M96:T96"/>
    <mergeCell ref="U96:Y96"/>
    <mergeCell ref="Z96:AD96"/>
    <mergeCell ref="AE96:AI96"/>
    <mergeCell ref="AJ96:AQ96"/>
    <mergeCell ref="AW96:AX96"/>
    <mergeCell ref="B95:C95"/>
    <mergeCell ref="D95:H95"/>
    <mergeCell ref="I95:L95"/>
    <mergeCell ref="M95:T95"/>
    <mergeCell ref="U95:Y95"/>
    <mergeCell ref="Z95:AD95"/>
    <mergeCell ref="AE95:AI95"/>
    <mergeCell ref="AJ95:AQ95"/>
    <mergeCell ref="Z98:AD98"/>
    <mergeCell ref="AE98:AI98"/>
    <mergeCell ref="AJ98:AQ98"/>
    <mergeCell ref="AW98:AX98"/>
    <mergeCell ref="B109:C109"/>
    <mergeCell ref="D109:H109"/>
    <mergeCell ref="I109:L109"/>
    <mergeCell ref="M109:T109"/>
    <mergeCell ref="U109:Y109"/>
    <mergeCell ref="Z109:AD109"/>
    <mergeCell ref="AE109:AI109"/>
    <mergeCell ref="AJ109:AQ109"/>
    <mergeCell ref="AW109:AX109"/>
    <mergeCell ref="M92:T92"/>
    <mergeCell ref="U92:AB92"/>
    <mergeCell ref="AC92:AG92"/>
    <mergeCell ref="AH92:AL92"/>
    <mergeCell ref="AM92:AQ92"/>
    <mergeCell ref="AR92:AV92"/>
    <mergeCell ref="AW92:BA92"/>
    <mergeCell ref="B104:C104"/>
    <mergeCell ref="D104:H104"/>
    <mergeCell ref="I104:L104"/>
    <mergeCell ref="M104:T104"/>
    <mergeCell ref="U104:Y104"/>
    <mergeCell ref="Z104:AD104"/>
    <mergeCell ref="AE104:AI104"/>
    <mergeCell ref="AJ104:AQ104"/>
    <mergeCell ref="AW104:AX104"/>
    <mergeCell ref="B105:C105"/>
    <mergeCell ref="D105:H105"/>
    <mergeCell ref="I105:L105"/>
    <mergeCell ref="B97:C97"/>
    <mergeCell ref="D97:H97"/>
    <mergeCell ref="I97:L97"/>
    <mergeCell ref="M97:T97"/>
    <mergeCell ref="U97:Y97"/>
    <mergeCell ref="Z97:AD97"/>
    <mergeCell ref="AE97:AI97"/>
    <mergeCell ref="AJ97:AQ97"/>
    <mergeCell ref="AW97:AX97"/>
    <mergeCell ref="AE110:AI110"/>
    <mergeCell ref="AJ110:AQ110"/>
    <mergeCell ref="AW110:AX110"/>
    <mergeCell ref="B111:C111"/>
    <mergeCell ref="D111:H111"/>
    <mergeCell ref="I111:L111"/>
    <mergeCell ref="M111:T111"/>
    <mergeCell ref="U111:Y111"/>
    <mergeCell ref="Z111:AD111"/>
    <mergeCell ref="AE111:AI111"/>
    <mergeCell ref="B110:C110"/>
    <mergeCell ref="D110:H110"/>
    <mergeCell ref="I110:L110"/>
    <mergeCell ref="M110:T110"/>
    <mergeCell ref="U110:Y110"/>
    <mergeCell ref="Z110:AD110"/>
    <mergeCell ref="AJ111:AQ111"/>
    <mergeCell ref="AW111:AX111"/>
    <mergeCell ref="B98:C98"/>
    <mergeCell ref="D98:H98"/>
    <mergeCell ref="I98:L98"/>
    <mergeCell ref="M98:T98"/>
    <mergeCell ref="U98:Y98"/>
    <mergeCell ref="B112:C112"/>
    <mergeCell ref="D112:H112"/>
    <mergeCell ref="I112:L112"/>
    <mergeCell ref="M112:T112"/>
    <mergeCell ref="U112:Y112"/>
    <mergeCell ref="Z112:AD112"/>
    <mergeCell ref="AE112:AI112"/>
    <mergeCell ref="AJ112:AQ112"/>
    <mergeCell ref="AW112:AX112"/>
    <mergeCell ref="B113:C113"/>
    <mergeCell ref="D113:H113"/>
    <mergeCell ref="I113:L113"/>
    <mergeCell ref="M113:T113"/>
    <mergeCell ref="U113:Y113"/>
    <mergeCell ref="Z113:AD113"/>
    <mergeCell ref="AE113:AI113"/>
    <mergeCell ref="AJ113:AQ113"/>
    <mergeCell ref="AW113:AX113"/>
    <mergeCell ref="B119:C119"/>
    <mergeCell ref="D119:L119"/>
    <mergeCell ref="M119:Q119"/>
    <mergeCell ref="R119:AP119"/>
    <mergeCell ref="B120:C120"/>
    <mergeCell ref="D120:L120"/>
    <mergeCell ref="M120:Q120"/>
    <mergeCell ref="R120:AP120"/>
    <mergeCell ref="AW115:AX115"/>
    <mergeCell ref="B118:C118"/>
    <mergeCell ref="D118:L118"/>
    <mergeCell ref="M118:Q118"/>
    <mergeCell ref="R118:AP118"/>
    <mergeCell ref="AE114:AI114"/>
    <mergeCell ref="AJ114:AQ114"/>
    <mergeCell ref="AW114:AX114"/>
    <mergeCell ref="B115:C115"/>
    <mergeCell ref="D115:H115"/>
    <mergeCell ref="I115:L115"/>
    <mergeCell ref="M115:T115"/>
    <mergeCell ref="U115:Y115"/>
    <mergeCell ref="Z115:AD115"/>
    <mergeCell ref="AE115:AI115"/>
    <mergeCell ref="B114:C114"/>
    <mergeCell ref="D114:H114"/>
    <mergeCell ref="I114:L114"/>
    <mergeCell ref="M114:T114"/>
    <mergeCell ref="U114:Y114"/>
    <mergeCell ref="Z114:AD114"/>
    <mergeCell ref="AJ115:AQ115"/>
    <mergeCell ref="B125:C125"/>
    <mergeCell ref="D125:L125"/>
    <mergeCell ref="M125:Q125"/>
    <mergeCell ref="R125:AP125"/>
    <mergeCell ref="B126:C126"/>
    <mergeCell ref="D126:L126"/>
    <mergeCell ref="M126:Q126"/>
    <mergeCell ref="R126:AP126"/>
    <mergeCell ref="B121:C121"/>
    <mergeCell ref="D121:L121"/>
    <mergeCell ref="M121:Q121"/>
    <mergeCell ref="R121:AP121"/>
    <mergeCell ref="B122:C122"/>
    <mergeCell ref="D122:L122"/>
    <mergeCell ref="M122:Q122"/>
    <mergeCell ref="R122:AP122"/>
    <mergeCell ref="B123:C123"/>
    <mergeCell ref="D123:L123"/>
    <mergeCell ref="M123:Q123"/>
    <mergeCell ref="R123:AP123"/>
    <mergeCell ref="B124:C124"/>
    <mergeCell ref="D124:L124"/>
    <mergeCell ref="M124:Q124"/>
    <mergeCell ref="R124:AP124"/>
    <mergeCell ref="AB133:AE133"/>
    <mergeCell ref="AF133:AI133"/>
    <mergeCell ref="AJ133:AM133"/>
    <mergeCell ref="AN133:AQ133"/>
    <mergeCell ref="N130:R130"/>
    <mergeCell ref="S130:X130"/>
    <mergeCell ref="C131:M131"/>
    <mergeCell ref="N132:S132"/>
    <mergeCell ref="T132:W132"/>
    <mergeCell ref="B127:C127"/>
    <mergeCell ref="D127:L127"/>
    <mergeCell ref="M127:Q127"/>
    <mergeCell ref="R127:AP127"/>
    <mergeCell ref="B128:C128"/>
    <mergeCell ref="D128:L128"/>
    <mergeCell ref="M128:Q128"/>
    <mergeCell ref="R128:AP128"/>
    <mergeCell ref="B130:M130"/>
    <mergeCell ref="AV132:BC132"/>
    <mergeCell ref="AF135:AI135"/>
    <mergeCell ref="AJ135:AM135"/>
    <mergeCell ref="AN135:AQ135"/>
    <mergeCell ref="AR135:AU135"/>
    <mergeCell ref="AV135:AY135"/>
    <mergeCell ref="AZ135:BC135"/>
    <mergeCell ref="C135:M135"/>
    <mergeCell ref="N135:P135"/>
    <mergeCell ref="Q135:S135"/>
    <mergeCell ref="T135:W135"/>
    <mergeCell ref="X135:AA135"/>
    <mergeCell ref="AB135:AE135"/>
    <mergeCell ref="AF134:AI134"/>
    <mergeCell ref="AJ134:AM134"/>
    <mergeCell ref="AN134:AQ134"/>
    <mergeCell ref="AR134:AU134"/>
    <mergeCell ref="AV134:AY134"/>
    <mergeCell ref="AZ134:BC134"/>
    <mergeCell ref="C134:M134"/>
    <mergeCell ref="N134:P134"/>
    <mergeCell ref="Q134:S134"/>
    <mergeCell ref="T134:W134"/>
    <mergeCell ref="X134:AA134"/>
    <mergeCell ref="AR133:AU133"/>
    <mergeCell ref="AV133:AY133"/>
    <mergeCell ref="AZ133:BC133"/>
    <mergeCell ref="C133:M133"/>
    <mergeCell ref="N133:P133"/>
    <mergeCell ref="Q133:S133"/>
    <mergeCell ref="T133:W133"/>
    <mergeCell ref="X133:AA133"/>
    <mergeCell ref="C138:M138"/>
    <mergeCell ref="N138:P138"/>
    <mergeCell ref="Q138:S138"/>
    <mergeCell ref="T138:W138"/>
    <mergeCell ref="X138:AA138"/>
    <mergeCell ref="AB138:AE138"/>
    <mergeCell ref="AB134:AE134"/>
    <mergeCell ref="AF137:AI137"/>
    <mergeCell ref="AJ137:AM137"/>
    <mergeCell ref="C137:M137"/>
    <mergeCell ref="N137:P137"/>
    <mergeCell ref="Q137:S137"/>
    <mergeCell ref="T137:W137"/>
    <mergeCell ref="X137:AA137"/>
    <mergeCell ref="AB137:AE137"/>
    <mergeCell ref="AF136:AI136"/>
    <mergeCell ref="AJ136:AM136"/>
    <mergeCell ref="C136:M136"/>
    <mergeCell ref="N136:P136"/>
    <mergeCell ref="Q136:S136"/>
    <mergeCell ref="T136:W136"/>
    <mergeCell ref="X136:AA136"/>
    <mergeCell ref="AB136:AE136"/>
    <mergeCell ref="AZ136:BC136"/>
    <mergeCell ref="AN149:AQ149"/>
    <mergeCell ref="AR149:AU149"/>
    <mergeCell ref="AV149:AY149"/>
    <mergeCell ref="AZ149:BC149"/>
    <mergeCell ref="Q149:S149"/>
    <mergeCell ref="T149:W149"/>
    <mergeCell ref="X149:AA149"/>
    <mergeCell ref="AB149:AE149"/>
    <mergeCell ref="AF138:AI138"/>
    <mergeCell ref="AJ138:AM138"/>
    <mergeCell ref="AN138:AQ138"/>
    <mergeCell ref="AR138:AU138"/>
    <mergeCell ref="AV138:AY138"/>
    <mergeCell ref="AZ138:BC138"/>
    <mergeCell ref="AN137:AQ137"/>
    <mergeCell ref="AR137:AU137"/>
    <mergeCell ref="AV137:AY137"/>
    <mergeCell ref="AZ137:BC137"/>
    <mergeCell ref="AN136:AQ136"/>
    <mergeCell ref="AR136:AU136"/>
    <mergeCell ref="AV136:AY136"/>
    <mergeCell ref="AF149:AI149"/>
    <mergeCell ref="AJ149:AM149"/>
    <mergeCell ref="T147:W147"/>
    <mergeCell ref="X147:AA147"/>
    <mergeCell ref="AB147:AE147"/>
    <mergeCell ref="AF147:AI147"/>
    <mergeCell ref="AJ147:AM147"/>
    <mergeCell ref="AN147:AQ147"/>
    <mergeCell ref="AR147:AU147"/>
    <mergeCell ref="AV147:AY147"/>
    <mergeCell ref="C151:M151"/>
    <mergeCell ref="N151:P151"/>
    <mergeCell ref="Q151:S151"/>
    <mergeCell ref="T151:W151"/>
    <mergeCell ref="X151:AA151"/>
    <mergeCell ref="AB151:AE151"/>
    <mergeCell ref="AF151:AI151"/>
    <mergeCell ref="AJ151:AM151"/>
    <mergeCell ref="C149:M149"/>
    <mergeCell ref="N149:P149"/>
    <mergeCell ref="AF153:AI153"/>
    <mergeCell ref="AJ153:AM153"/>
    <mergeCell ref="Q152:S152"/>
    <mergeCell ref="T152:W152"/>
    <mergeCell ref="X152:AA152"/>
    <mergeCell ref="C150:M150"/>
    <mergeCell ref="N150:P150"/>
    <mergeCell ref="Q150:S150"/>
    <mergeCell ref="T150:W150"/>
    <mergeCell ref="X150:AA150"/>
    <mergeCell ref="Q159:S159"/>
    <mergeCell ref="T159:W159"/>
    <mergeCell ref="X159:AA159"/>
    <mergeCell ref="AB159:AE159"/>
    <mergeCell ref="AF159:AI159"/>
    <mergeCell ref="AJ159:AM159"/>
    <mergeCell ref="C155:M155"/>
    <mergeCell ref="N156:S156"/>
    <mergeCell ref="T156:W156"/>
    <mergeCell ref="C157:M157"/>
    <mergeCell ref="N157:P157"/>
    <mergeCell ref="Q157:S157"/>
    <mergeCell ref="T157:W157"/>
    <mergeCell ref="X153:AA153"/>
    <mergeCell ref="AB153:AE153"/>
    <mergeCell ref="Q167:S167"/>
    <mergeCell ref="T167:W167"/>
    <mergeCell ref="X167:AA167"/>
    <mergeCell ref="AB167:AE167"/>
    <mergeCell ref="AF167:AI167"/>
    <mergeCell ref="AJ167:AM167"/>
    <mergeCell ref="N164:P164"/>
    <mergeCell ref="Q164:S164"/>
    <mergeCell ref="T164:W164"/>
    <mergeCell ref="X164:AA164"/>
    <mergeCell ref="AB164:AE164"/>
    <mergeCell ref="AF164:AI164"/>
    <mergeCell ref="C161:M161"/>
    <mergeCell ref="N161:P161"/>
    <mergeCell ref="Q161:S161"/>
    <mergeCell ref="T161:W161"/>
    <mergeCell ref="AB158:AE158"/>
    <mergeCell ref="AF158:AI158"/>
    <mergeCell ref="AJ158:AM158"/>
    <mergeCell ref="AN158:AQ158"/>
    <mergeCell ref="X157:AA157"/>
    <mergeCell ref="AB157:AE157"/>
    <mergeCell ref="AF157:AI157"/>
    <mergeCell ref="AJ157:AM157"/>
    <mergeCell ref="AN157:AQ157"/>
    <mergeCell ref="AB152:AE152"/>
    <mergeCell ref="AF152:AI152"/>
    <mergeCell ref="AJ152:AM152"/>
    <mergeCell ref="C184:J184"/>
    <mergeCell ref="K184:R184"/>
    <mergeCell ref="S184:W184"/>
    <mergeCell ref="X184:AB184"/>
    <mergeCell ref="AC184:AJ184"/>
    <mergeCell ref="AK184:AO184"/>
    <mergeCell ref="AP184:AT184"/>
    <mergeCell ref="AR165:AU165"/>
    <mergeCell ref="C165:M165"/>
    <mergeCell ref="N165:P165"/>
    <mergeCell ref="Q165:S165"/>
    <mergeCell ref="T165:W165"/>
    <mergeCell ref="AB165:AE165"/>
    <mergeCell ref="AF165:AI165"/>
    <mergeCell ref="AJ165:AM165"/>
    <mergeCell ref="AB163:AE163"/>
    <mergeCell ref="AF163:AI163"/>
    <mergeCell ref="AJ163:AM163"/>
    <mergeCell ref="C164:M164"/>
    <mergeCell ref="N159:P159"/>
    <mergeCell ref="AU184:BA184"/>
    <mergeCell ref="C183:J183"/>
    <mergeCell ref="K183:R183"/>
    <mergeCell ref="S183:W183"/>
    <mergeCell ref="X183:AB183"/>
    <mergeCell ref="AC183:AJ183"/>
    <mergeCell ref="AK183:AO183"/>
    <mergeCell ref="C166:M166"/>
    <mergeCell ref="N166:P166"/>
    <mergeCell ref="Q166:S166"/>
    <mergeCell ref="T166:W166"/>
    <mergeCell ref="AP183:AT183"/>
    <mergeCell ref="C182:J182"/>
    <mergeCell ref="K182:BA182"/>
    <mergeCell ref="B172:K172"/>
    <mergeCell ref="AU183:BA183"/>
    <mergeCell ref="B173:K173"/>
    <mergeCell ref="C181:J181"/>
    <mergeCell ref="K181:BA181"/>
    <mergeCell ref="L172:AZ172"/>
    <mergeCell ref="L173:AZ173"/>
    <mergeCell ref="AR167:AU167"/>
    <mergeCell ref="AV167:AY167"/>
    <mergeCell ref="C167:M167"/>
    <mergeCell ref="N167:P167"/>
    <mergeCell ref="AN167:AQ167"/>
    <mergeCell ref="D196:O196"/>
    <mergeCell ref="P196:Y196"/>
    <mergeCell ref="Z196:AI196"/>
    <mergeCell ref="D197:O197"/>
    <mergeCell ref="P197:Y197"/>
    <mergeCell ref="Z197:AI197"/>
    <mergeCell ref="C190:F190"/>
    <mergeCell ref="G190:M190"/>
    <mergeCell ref="N190:Q190"/>
    <mergeCell ref="R190:X190"/>
    <mergeCell ref="A192:N192"/>
    <mergeCell ref="D193:O193"/>
    <mergeCell ref="P193:Y193"/>
    <mergeCell ref="AP185:AT185"/>
    <mergeCell ref="AU185:BA185"/>
    <mergeCell ref="A187:E187"/>
    <mergeCell ref="B189:F189"/>
    <mergeCell ref="G189:M189"/>
    <mergeCell ref="N189:Q189"/>
    <mergeCell ref="R189:X189"/>
    <mergeCell ref="C185:J185"/>
    <mergeCell ref="K185:R185"/>
    <mergeCell ref="S185:W185"/>
    <mergeCell ref="X185:AB185"/>
    <mergeCell ref="AC185:AJ185"/>
    <mergeCell ref="AK185:AO185"/>
    <mergeCell ref="Z193:AI193"/>
    <mergeCell ref="M206:P206"/>
    <mergeCell ref="Q206:W206"/>
    <mergeCell ref="D202:O202"/>
    <mergeCell ref="P202:Y202"/>
    <mergeCell ref="Z202:AI202"/>
    <mergeCell ref="D203:O203"/>
    <mergeCell ref="P203:Y203"/>
    <mergeCell ref="Z203:AI203"/>
    <mergeCell ref="D200:O200"/>
    <mergeCell ref="P200:Y200"/>
    <mergeCell ref="Z200:AI200"/>
    <mergeCell ref="D201:O201"/>
    <mergeCell ref="P201:Y201"/>
    <mergeCell ref="Z201:AI201"/>
    <mergeCell ref="D198:O198"/>
    <mergeCell ref="P198:Y198"/>
    <mergeCell ref="Z198:AI198"/>
    <mergeCell ref="D199:O199"/>
    <mergeCell ref="P199:Y199"/>
    <mergeCell ref="Z199:AI199"/>
    <mergeCell ref="B207:E207"/>
    <mergeCell ref="F207:L207"/>
    <mergeCell ref="M207:P207"/>
    <mergeCell ref="Q207:W207"/>
    <mergeCell ref="AZ150:BC150"/>
    <mergeCell ref="AF161:AI161"/>
    <mergeCell ref="AJ161:AM161"/>
    <mergeCell ref="AN152:AQ152"/>
    <mergeCell ref="AR152:AU152"/>
    <mergeCell ref="AV152:AY152"/>
    <mergeCell ref="AZ152:BC152"/>
    <mergeCell ref="C153:M153"/>
    <mergeCell ref="B205:E205"/>
    <mergeCell ref="F205:L205"/>
    <mergeCell ref="AZ153:BC153"/>
    <mergeCell ref="C162:M162"/>
    <mergeCell ref="N162:P162"/>
    <mergeCell ref="Q162:S162"/>
    <mergeCell ref="T162:W162"/>
    <mergeCell ref="X162:AA162"/>
    <mergeCell ref="AB162:AE162"/>
    <mergeCell ref="AF162:AI162"/>
    <mergeCell ref="AJ162:AM162"/>
    <mergeCell ref="AN162:AQ162"/>
    <mergeCell ref="D194:O194"/>
    <mergeCell ref="P194:Y194"/>
    <mergeCell ref="Z194:AI194"/>
    <mergeCell ref="D195:O195"/>
    <mergeCell ref="P195:Y195"/>
    <mergeCell ref="Z195:AI195"/>
    <mergeCell ref="B206:E206"/>
    <mergeCell ref="F206:L206"/>
    <mergeCell ref="B211:E211"/>
    <mergeCell ref="F211:L211"/>
    <mergeCell ref="M211:P211"/>
    <mergeCell ref="Q211:W211"/>
    <mergeCell ref="B212:E212"/>
    <mergeCell ref="F212:L212"/>
    <mergeCell ref="M212:P212"/>
    <mergeCell ref="Q212:W212"/>
    <mergeCell ref="A209:W209"/>
    <mergeCell ref="B210:E210"/>
    <mergeCell ref="F210:L210"/>
    <mergeCell ref="B217:E217"/>
    <mergeCell ref="F217:L217"/>
    <mergeCell ref="M217:P217"/>
    <mergeCell ref="Q217:W217"/>
    <mergeCell ref="A214:W214"/>
    <mergeCell ref="B215:E215"/>
    <mergeCell ref="F215:L215"/>
    <mergeCell ref="B216:E216"/>
    <mergeCell ref="F216:L216"/>
    <mergeCell ref="M216:P216"/>
    <mergeCell ref="Q216:W216"/>
    <mergeCell ref="AR151:AU151"/>
    <mergeCell ref="AV151:AY151"/>
    <mergeCell ref="AR157:AU157"/>
    <mergeCell ref="AR158:AU158"/>
    <mergeCell ref="AV158:AY158"/>
    <mergeCell ref="AZ151:BC151"/>
    <mergeCell ref="C152:M152"/>
    <mergeCell ref="N152:P152"/>
    <mergeCell ref="AR159:AU159"/>
    <mergeCell ref="AV159:AY159"/>
    <mergeCell ref="C160:M160"/>
    <mergeCell ref="N160:P160"/>
    <mergeCell ref="Q160:S160"/>
    <mergeCell ref="T160:W160"/>
    <mergeCell ref="X160:AA160"/>
    <mergeCell ref="AB160:AE160"/>
    <mergeCell ref="AF160:AI160"/>
    <mergeCell ref="AJ160:AM160"/>
    <mergeCell ref="AN160:AQ160"/>
    <mergeCell ref="AR160:AU160"/>
    <mergeCell ref="AV160:AY160"/>
    <mergeCell ref="C159:M159"/>
    <mergeCell ref="AN159:AQ159"/>
    <mergeCell ref="AV157:AY157"/>
    <mergeCell ref="C158:M158"/>
    <mergeCell ref="N158:P158"/>
    <mergeCell ref="Q158:S158"/>
    <mergeCell ref="T158:W158"/>
    <mergeCell ref="X158:AA158"/>
    <mergeCell ref="N153:P153"/>
    <mergeCell ref="Q153:S153"/>
    <mergeCell ref="T153:W153"/>
    <mergeCell ref="AV165:AY165"/>
    <mergeCell ref="AB150:AE150"/>
    <mergeCell ref="AF150:AI150"/>
    <mergeCell ref="AJ150:AM150"/>
    <mergeCell ref="AN150:AQ150"/>
    <mergeCell ref="AR150:AU150"/>
    <mergeCell ref="AV150:AY150"/>
    <mergeCell ref="X166:AA166"/>
    <mergeCell ref="AB166:AE166"/>
    <mergeCell ref="AF166:AI166"/>
    <mergeCell ref="AJ166:AM166"/>
    <mergeCell ref="AN166:AQ166"/>
    <mergeCell ref="AR166:AU166"/>
    <mergeCell ref="AV166:AY166"/>
    <mergeCell ref="AN165:AQ165"/>
    <mergeCell ref="AN163:AQ163"/>
    <mergeCell ref="AR163:AU163"/>
    <mergeCell ref="AV163:AY163"/>
    <mergeCell ref="AJ164:AM164"/>
    <mergeCell ref="AN164:AQ164"/>
    <mergeCell ref="AR164:AU164"/>
    <mergeCell ref="AV164:AY164"/>
    <mergeCell ref="AN153:AQ153"/>
    <mergeCell ref="AR153:AU153"/>
    <mergeCell ref="AV153:AY153"/>
    <mergeCell ref="AN161:AQ161"/>
    <mergeCell ref="AR161:AU161"/>
    <mergeCell ref="AV161:AY161"/>
    <mergeCell ref="AR162:AU162"/>
    <mergeCell ref="AV162:AY162"/>
    <mergeCell ref="AN151:AQ151"/>
    <mergeCell ref="X165:AA165"/>
    <mergeCell ref="X161:AA161"/>
    <mergeCell ref="AB161:AE161"/>
    <mergeCell ref="C163:M163"/>
    <mergeCell ref="N163:P163"/>
    <mergeCell ref="Q163:S163"/>
    <mergeCell ref="T163:W163"/>
    <mergeCell ref="X163:AA163"/>
    <mergeCell ref="AR144:AU144"/>
    <mergeCell ref="AV144:AY144"/>
    <mergeCell ref="AZ144:BC144"/>
    <mergeCell ref="C145:M145"/>
    <mergeCell ref="N145:P145"/>
    <mergeCell ref="Q145:S145"/>
    <mergeCell ref="T145:W145"/>
    <mergeCell ref="X145:AA145"/>
    <mergeCell ref="AB145:AE145"/>
    <mergeCell ref="AF145:AI145"/>
    <mergeCell ref="AJ145:AM145"/>
    <mergeCell ref="AN145:AQ145"/>
    <mergeCell ref="AR145:AU145"/>
    <mergeCell ref="AV145:AY145"/>
    <mergeCell ref="AZ145:BC145"/>
    <mergeCell ref="C144:M144"/>
    <mergeCell ref="N144:P144"/>
    <mergeCell ref="Q144:S144"/>
    <mergeCell ref="T144:W144"/>
    <mergeCell ref="X144:AA144"/>
    <mergeCell ref="AB144:AE144"/>
    <mergeCell ref="AF144:AI144"/>
    <mergeCell ref="AJ144:AM144"/>
    <mergeCell ref="AN144:AQ144"/>
    <mergeCell ref="Q147:S147"/>
    <mergeCell ref="AZ147:BC147"/>
    <mergeCell ref="C146:M146"/>
    <mergeCell ref="N146:P146"/>
    <mergeCell ref="Q146:S146"/>
    <mergeCell ref="T146:W146"/>
    <mergeCell ref="X146:AA146"/>
    <mergeCell ref="AB146:AE146"/>
    <mergeCell ref="AF146:AI146"/>
    <mergeCell ref="AJ146:AM146"/>
    <mergeCell ref="AN146:AQ146"/>
    <mergeCell ref="C139:M139"/>
    <mergeCell ref="N139:P139"/>
    <mergeCell ref="Q139:S139"/>
    <mergeCell ref="T139:W139"/>
    <mergeCell ref="X139:AA139"/>
    <mergeCell ref="AB139:AE139"/>
    <mergeCell ref="AF139:AI139"/>
    <mergeCell ref="AJ139:AM139"/>
    <mergeCell ref="AN139:AQ139"/>
    <mergeCell ref="AR139:AU139"/>
    <mergeCell ref="AV139:AY139"/>
    <mergeCell ref="AZ139:BC139"/>
    <mergeCell ref="C140:M140"/>
    <mergeCell ref="N140:P140"/>
    <mergeCell ref="Q140:S140"/>
    <mergeCell ref="T140:W140"/>
    <mergeCell ref="X140:AA140"/>
    <mergeCell ref="AB140:AE140"/>
    <mergeCell ref="AF140:AI140"/>
    <mergeCell ref="AJ140:AM140"/>
    <mergeCell ref="AN140:AQ140"/>
    <mergeCell ref="AR140:AU140"/>
    <mergeCell ref="AV140:AY140"/>
    <mergeCell ref="AZ140:BC140"/>
    <mergeCell ref="C141:M141"/>
    <mergeCell ref="N141:P141"/>
    <mergeCell ref="Q141:S141"/>
    <mergeCell ref="T141:W141"/>
    <mergeCell ref="X141:AA141"/>
    <mergeCell ref="AB141:AE141"/>
    <mergeCell ref="AF141:AI141"/>
    <mergeCell ref="AJ141:AM141"/>
    <mergeCell ref="AN141:AQ141"/>
    <mergeCell ref="AR141:AU141"/>
    <mergeCell ref="AV141:AY141"/>
    <mergeCell ref="AZ141:BC141"/>
    <mergeCell ref="AR148:AU148"/>
    <mergeCell ref="AV148:AY148"/>
    <mergeCell ref="AZ148:BC148"/>
    <mergeCell ref="C148:M148"/>
    <mergeCell ref="N148:P148"/>
    <mergeCell ref="Q148:S148"/>
    <mergeCell ref="T148:W148"/>
    <mergeCell ref="X148:AA148"/>
    <mergeCell ref="AB148:AE148"/>
    <mergeCell ref="AF148:AI148"/>
    <mergeCell ref="AJ148:AM148"/>
    <mergeCell ref="AN148:AQ148"/>
    <mergeCell ref="AR146:AU146"/>
    <mergeCell ref="AV146:AY146"/>
    <mergeCell ref="AZ146:BC146"/>
    <mergeCell ref="C147:M147"/>
    <mergeCell ref="N147:P147"/>
    <mergeCell ref="AR142:AU142"/>
    <mergeCell ref="AV142:AY142"/>
    <mergeCell ref="AZ142:BC142"/>
    <mergeCell ref="C143:M143"/>
    <mergeCell ref="N143:P143"/>
    <mergeCell ref="Q143:S143"/>
    <mergeCell ref="T143:W143"/>
    <mergeCell ref="X143:AA143"/>
    <mergeCell ref="AB143:AE143"/>
    <mergeCell ref="AF143:AI143"/>
    <mergeCell ref="AJ143:AM143"/>
    <mergeCell ref="AN143:AQ143"/>
    <mergeCell ref="AR143:AU143"/>
    <mergeCell ref="AV143:AY143"/>
    <mergeCell ref="AZ143:BC143"/>
    <mergeCell ref="C142:M142"/>
    <mergeCell ref="N142:P142"/>
    <mergeCell ref="Q142:S142"/>
    <mergeCell ref="T142:W142"/>
    <mergeCell ref="X142:AA142"/>
    <mergeCell ref="AB142:AE142"/>
    <mergeCell ref="AF142:AI142"/>
    <mergeCell ref="AJ142:AM142"/>
    <mergeCell ref="AN142:AQ142"/>
  </mergeCells>
  <phoneticPr fontId="6"/>
  <conditionalFormatting sqref="F8:X8">
    <cfRule type="containsBlanks" dxfId="4" priority="4">
      <formula>LEN(TRIM(F8))=0</formula>
    </cfRule>
  </conditionalFormatting>
  <conditionalFormatting sqref="K19:V28">
    <cfRule type="containsBlanks" dxfId="3" priority="1">
      <formula>LEN(TRIM(K19))=0</formula>
    </cfRule>
  </conditionalFormatting>
  <dataValidations count="4">
    <dataValidation type="list" allowBlank="1" showInputMessage="1" showErrorMessage="1" sqref="O72:Q73 O69:Q70 O48:Q49 O51:Q52 O54:Q55 O57:Q58 O75:Q76 O63:Q64 O66:Q67 O60:Q61" xr:uid="{A518F577-7879-4712-B51C-D5350E4646AE}">
      <formula1>$BF$70:$BF$72</formula1>
    </dataValidation>
    <dataValidation type="list" allowBlank="1" showInputMessage="1" showErrorMessage="1" sqref="AL50:AP50 AL74:AP74 AL71:AP71 AL68:AP68 AL65:AP65 AL62:AP62 AL59:AP59 AL56:AP56 AL53:AP53 AL47:AP47" xr:uid="{4EAAD454-376B-4A73-B238-C7CE1B56F66E}">
      <formula1>$BF$67:$BF$68</formula1>
    </dataValidation>
    <dataValidation type="list" allowBlank="1" showInputMessage="1" showErrorMessage="1" sqref="P77:R77" xr:uid="{AF6F2038-5A8E-46FF-B88C-C2F20988918A}">
      <formula1>$BF$50:$BF$52</formula1>
    </dataValidation>
    <dataValidation type="list" allowBlank="1" showInputMessage="1" showErrorMessage="1" sqref="T11:X11" xr:uid="{7FFCEA49-B73D-4C86-B244-920C8CE2F621}">
      <formula1>"税抜き,税込み"</formula1>
    </dataValidation>
  </dataValidations>
  <hyperlinks>
    <hyperlink ref="AU184" r:id="rId1" xr:uid="{EC38D327-B76A-4047-B2E2-4275DB709AD1}"/>
    <hyperlink ref="AU185" r:id="rId2" xr:uid="{4FCD051B-204C-4BFB-B8AF-97687F6A6C2C}"/>
  </hyperlinks>
  <pageMargins left="0.7" right="0.7" top="0.75" bottom="0.75" header="0.3" footer="0.3"/>
  <pageSetup paperSize="9" scale="63" fitToHeight="0" orientation="portrait" r:id="rId3"/>
  <rowBreaks count="2" manualBreakCount="2">
    <brk id="76" max="57" man="1"/>
    <brk id="175" max="5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L217"/>
  <sheetViews>
    <sheetView view="pageBreakPreview" zoomScaleSheetLayoutView="100" workbookViewId="0">
      <selection activeCell="AF21" sqref="AF21"/>
    </sheetView>
  </sheetViews>
  <sheetFormatPr defaultColWidth="9" defaultRowHeight="18.75"/>
  <cols>
    <col min="1" max="1" width="2.5703125" style="1" customWidth="1"/>
    <col min="2" max="2" width="3.42578125" style="7" customWidth="1"/>
    <col min="3" max="21" width="2.42578125" style="1" customWidth="1"/>
    <col min="22" max="22" width="3.5703125" style="1" customWidth="1"/>
    <col min="23" max="58" width="2.42578125" style="1" customWidth="1"/>
    <col min="59" max="62" width="15.42578125" style="1" hidden="1" customWidth="1"/>
    <col min="63" max="100" width="2.42578125" style="1" customWidth="1"/>
    <col min="101" max="101" width="9" style="1" customWidth="1"/>
    <col min="102" max="16384" width="9" style="1"/>
  </cols>
  <sheetData>
    <row r="1" spans="2:61" ht="27" customHeight="1">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row>
    <row r="2" spans="2:61">
      <c r="B2" s="2"/>
      <c r="C2" s="3"/>
      <c r="D2" s="3"/>
      <c r="E2" s="3"/>
      <c r="F2" s="3"/>
      <c r="G2" s="3"/>
      <c r="H2" s="3"/>
      <c r="I2" s="3"/>
      <c r="J2" s="3"/>
      <c r="K2" s="3"/>
      <c r="L2" s="3"/>
      <c r="M2" s="3"/>
      <c r="N2" s="3"/>
      <c r="O2" s="3"/>
      <c r="P2" s="3"/>
      <c r="Q2" s="3"/>
      <c r="R2" s="3"/>
      <c r="S2" s="3"/>
      <c r="T2" s="3"/>
      <c r="U2" s="3"/>
      <c r="V2" s="3"/>
      <c r="W2" s="3"/>
      <c r="X2" s="3"/>
      <c r="Y2" s="3"/>
      <c r="Z2" s="3"/>
      <c r="AA2" s="142" t="s">
        <v>1</v>
      </c>
      <c r="AB2" s="142"/>
      <c r="AC2" s="142"/>
      <c r="AD2" s="142"/>
      <c r="AE2" s="142"/>
      <c r="AF2" s="142"/>
      <c r="AG2" s="422"/>
      <c r="AH2" s="422"/>
      <c r="AI2" s="422"/>
      <c r="AJ2" s="422"/>
      <c r="AK2" s="422"/>
      <c r="AL2" s="422"/>
      <c r="AM2" s="422"/>
      <c r="AN2" s="422"/>
      <c r="AO2" s="422"/>
      <c r="AP2" s="422"/>
      <c r="AQ2" s="422"/>
      <c r="AR2" s="422"/>
      <c r="AS2" s="422"/>
      <c r="AT2" s="422"/>
      <c r="AU2" s="422"/>
      <c r="AV2" s="422"/>
      <c r="AW2" s="422"/>
      <c r="AX2" s="422"/>
      <c r="AY2" s="3"/>
      <c r="AZ2" s="3"/>
      <c r="BA2" s="3"/>
      <c r="BB2" s="3"/>
      <c r="BC2" s="3"/>
      <c r="BD2" s="3"/>
      <c r="BE2" s="3"/>
      <c r="BF2" s="3"/>
    </row>
    <row r="3" spans="2:61">
      <c r="B3" s="118" t="s">
        <v>2</v>
      </c>
      <c r="C3" s="119"/>
      <c r="D3" s="119"/>
      <c r="E3" s="120"/>
      <c r="F3" s="423"/>
      <c r="G3" s="424"/>
      <c r="H3" s="424"/>
      <c r="I3" s="424"/>
      <c r="J3" s="424"/>
      <c r="K3" s="424"/>
      <c r="L3" s="424"/>
      <c r="M3" s="424"/>
      <c r="N3" s="424"/>
      <c r="O3" s="424"/>
      <c r="P3" s="424"/>
      <c r="Q3" s="424"/>
      <c r="R3" s="424"/>
      <c r="S3" s="424"/>
      <c r="T3" s="424"/>
      <c r="U3" s="424"/>
      <c r="V3" s="424"/>
      <c r="W3" s="424"/>
      <c r="X3" s="425"/>
      <c r="Y3" s="3"/>
      <c r="Z3" s="3"/>
      <c r="AA3" s="142" t="s">
        <v>3</v>
      </c>
      <c r="AB3" s="142"/>
      <c r="AC3" s="142"/>
      <c r="AD3" s="142"/>
      <c r="AE3" s="142" t="s">
        <v>4</v>
      </c>
      <c r="AF3" s="142"/>
      <c r="AG3" s="375"/>
      <c r="AH3" s="375"/>
      <c r="AI3" s="375"/>
      <c r="AJ3" s="375"/>
      <c r="AK3" s="375"/>
      <c r="AL3" s="375"/>
      <c r="AM3" s="375"/>
      <c r="AN3" s="375"/>
      <c r="AO3" s="375"/>
      <c r="AP3" s="375"/>
      <c r="AQ3" s="375"/>
      <c r="AR3" s="375"/>
      <c r="AS3" s="375"/>
      <c r="AT3" s="375"/>
      <c r="AU3" s="375"/>
      <c r="AV3" s="375"/>
      <c r="AW3" s="375"/>
      <c r="AX3" s="375"/>
      <c r="AY3" s="3"/>
      <c r="AZ3" s="3"/>
      <c r="BA3" s="3"/>
      <c r="BB3" s="3"/>
      <c r="BC3" s="3"/>
      <c r="BD3" s="3"/>
      <c r="BE3" s="3"/>
      <c r="BF3" s="3"/>
    </row>
    <row r="4" spans="2:61">
      <c r="B4" s="118" t="s">
        <v>6</v>
      </c>
      <c r="C4" s="119"/>
      <c r="D4" s="119"/>
      <c r="E4" s="120"/>
      <c r="F4" s="426"/>
      <c r="G4" s="427"/>
      <c r="H4" s="427"/>
      <c r="I4" s="427"/>
      <c r="J4" s="427"/>
      <c r="K4" s="427"/>
      <c r="L4" s="427"/>
      <c r="M4" s="427"/>
      <c r="N4" s="427"/>
      <c r="O4" s="427"/>
      <c r="P4" s="427"/>
      <c r="Q4" s="427"/>
      <c r="R4" s="427"/>
      <c r="S4" s="427"/>
      <c r="T4" s="427"/>
      <c r="U4" s="427"/>
      <c r="V4" s="427"/>
      <c r="W4" s="427"/>
      <c r="X4" s="428"/>
      <c r="Y4" s="3"/>
      <c r="Z4" s="3"/>
      <c r="AA4" s="142"/>
      <c r="AB4" s="142"/>
      <c r="AC4" s="142"/>
      <c r="AD4" s="142"/>
      <c r="AE4" s="142" t="s">
        <v>7</v>
      </c>
      <c r="AF4" s="142"/>
      <c r="AG4" s="375"/>
      <c r="AH4" s="375"/>
      <c r="AI4" s="375"/>
      <c r="AJ4" s="375"/>
      <c r="AK4" s="375"/>
      <c r="AL4" s="375"/>
      <c r="AM4" s="375"/>
      <c r="AN4" s="375"/>
      <c r="AO4" s="375"/>
      <c r="AP4" s="375"/>
      <c r="AQ4" s="375"/>
      <c r="AR4" s="375"/>
      <c r="AS4" s="375"/>
      <c r="AT4" s="375"/>
      <c r="AU4" s="375"/>
      <c r="AV4" s="375"/>
      <c r="AW4" s="375"/>
      <c r="AX4" s="375"/>
      <c r="AY4" s="3"/>
      <c r="AZ4" s="3"/>
      <c r="BA4" s="3"/>
      <c r="BB4" s="3"/>
      <c r="BC4" s="3"/>
      <c r="BD4" s="3"/>
      <c r="BE4" s="3"/>
      <c r="BF4" s="3"/>
    </row>
    <row r="5" spans="2:61">
      <c r="B5" s="118" t="s">
        <v>4</v>
      </c>
      <c r="C5" s="119"/>
      <c r="D5" s="119"/>
      <c r="E5" s="120"/>
      <c r="F5" s="419"/>
      <c r="G5" s="420"/>
      <c r="H5" s="420"/>
      <c r="I5" s="420"/>
      <c r="J5" s="420"/>
      <c r="K5" s="420"/>
      <c r="L5" s="420"/>
      <c r="M5" s="420"/>
      <c r="N5" s="420"/>
      <c r="O5" s="420"/>
      <c r="P5" s="420"/>
      <c r="Q5" s="420"/>
      <c r="R5" s="420"/>
      <c r="S5" s="420"/>
      <c r="T5" s="420"/>
      <c r="U5" s="420"/>
      <c r="V5" s="420"/>
      <c r="W5" s="420"/>
      <c r="X5" s="421"/>
      <c r="Y5" s="3"/>
      <c r="Z5" s="3"/>
      <c r="AA5" s="142" t="s">
        <v>9</v>
      </c>
      <c r="AB5" s="142"/>
      <c r="AC5" s="142"/>
      <c r="AD5" s="142"/>
      <c r="AE5" s="142" t="s">
        <v>10</v>
      </c>
      <c r="AF5" s="142"/>
      <c r="AG5" s="375"/>
      <c r="AH5" s="375"/>
      <c r="AI5" s="375"/>
      <c r="AJ5" s="375"/>
      <c r="AK5" s="375"/>
      <c r="AL5" s="375"/>
      <c r="AM5" s="375"/>
      <c r="AN5" s="375"/>
      <c r="AO5" s="375"/>
      <c r="AP5" s="375"/>
      <c r="AQ5" s="375"/>
      <c r="AR5" s="375"/>
      <c r="AS5" s="375"/>
      <c r="AT5" s="375"/>
      <c r="AU5" s="375"/>
      <c r="AV5" s="375"/>
      <c r="AW5" s="375"/>
      <c r="AX5" s="375"/>
      <c r="AY5" s="3"/>
      <c r="AZ5" s="3"/>
      <c r="BA5" s="3"/>
      <c r="BB5" s="3"/>
      <c r="BC5" s="3"/>
      <c r="BD5" s="3"/>
      <c r="BE5" s="3"/>
      <c r="BF5" s="3"/>
    </row>
    <row r="6" spans="2:61">
      <c r="B6" s="362" t="s">
        <v>12</v>
      </c>
      <c r="C6" s="363"/>
      <c r="D6" s="363"/>
      <c r="E6" s="364"/>
      <c r="F6" s="419"/>
      <c r="G6" s="420"/>
      <c r="H6" s="420"/>
      <c r="I6" s="420"/>
      <c r="J6" s="420"/>
      <c r="K6" s="420"/>
      <c r="L6" s="420"/>
      <c r="M6" s="420"/>
      <c r="N6" s="420"/>
      <c r="O6" s="420"/>
      <c r="P6" s="420"/>
      <c r="Q6" s="420"/>
      <c r="R6" s="420"/>
      <c r="S6" s="420"/>
      <c r="T6" s="420"/>
      <c r="U6" s="420"/>
      <c r="V6" s="420"/>
      <c r="W6" s="420"/>
      <c r="X6" s="421"/>
      <c r="Y6" s="3"/>
      <c r="Z6" s="3"/>
      <c r="AA6" s="142"/>
      <c r="AB6" s="142"/>
      <c r="AC6" s="142"/>
      <c r="AD6" s="142"/>
      <c r="AE6" s="142" t="s">
        <v>7</v>
      </c>
      <c r="AF6" s="142"/>
      <c r="AG6" s="375"/>
      <c r="AH6" s="375"/>
      <c r="AI6" s="375"/>
      <c r="AJ6" s="375"/>
      <c r="AK6" s="375"/>
      <c r="AL6" s="375"/>
      <c r="AM6" s="375"/>
      <c r="AN6" s="375"/>
      <c r="AO6" s="375"/>
      <c r="AP6" s="375"/>
      <c r="AQ6" s="375"/>
      <c r="AR6" s="375"/>
      <c r="AS6" s="375"/>
      <c r="AT6" s="375"/>
      <c r="AU6" s="375"/>
      <c r="AV6" s="375"/>
      <c r="AW6" s="375"/>
      <c r="AX6" s="375"/>
      <c r="AY6" s="3"/>
      <c r="AZ6" s="3"/>
      <c r="BA6" s="3"/>
      <c r="BB6" s="3"/>
      <c r="BC6" s="3"/>
      <c r="BD6" s="3"/>
      <c r="BE6" s="3"/>
      <c r="BF6" s="3"/>
    </row>
    <row r="7" spans="2:61">
      <c r="B7" s="142" t="s">
        <v>15</v>
      </c>
      <c r="C7" s="142"/>
      <c r="D7" s="142"/>
      <c r="E7" s="142"/>
      <c r="F7" s="375"/>
      <c r="G7" s="375"/>
      <c r="H7" s="375"/>
      <c r="I7" s="375"/>
      <c r="J7" s="375"/>
      <c r="K7" s="375"/>
      <c r="L7" s="375"/>
      <c r="M7" s="375"/>
      <c r="N7" s="375"/>
      <c r="O7" s="375"/>
      <c r="P7" s="375"/>
      <c r="Q7" s="375"/>
      <c r="R7" s="375"/>
      <c r="S7" s="375"/>
      <c r="T7" s="375"/>
      <c r="U7" s="375"/>
      <c r="V7" s="375"/>
      <c r="W7" s="375"/>
      <c r="X7" s="375"/>
      <c r="Y7" s="3"/>
      <c r="Z7" s="3"/>
      <c r="AA7" s="142" t="s">
        <v>17</v>
      </c>
      <c r="AB7" s="142"/>
      <c r="AC7" s="142"/>
      <c r="AD7" s="142"/>
      <c r="AE7" s="142"/>
      <c r="AF7" s="142"/>
      <c r="AG7" s="419"/>
      <c r="AH7" s="420"/>
      <c r="AI7" s="420"/>
      <c r="AJ7" s="420"/>
      <c r="AK7" s="420"/>
      <c r="AL7" s="420"/>
      <c r="AM7" s="421"/>
      <c r="AN7" s="118" t="s">
        <v>19</v>
      </c>
      <c r="AO7" s="119"/>
      <c r="AP7" s="119"/>
      <c r="AQ7" s="119"/>
      <c r="AR7" s="120"/>
      <c r="AS7" s="417"/>
      <c r="AT7" s="418"/>
      <c r="AU7" s="418"/>
      <c r="AV7" s="418"/>
      <c r="AW7" s="418"/>
      <c r="AX7" s="418"/>
      <c r="AY7" s="3"/>
      <c r="AZ7" s="3"/>
      <c r="BA7" s="3"/>
      <c r="BB7" s="3"/>
      <c r="BC7" s="3"/>
      <c r="BD7" s="3"/>
      <c r="BE7" s="3"/>
      <c r="BF7" s="3"/>
    </row>
    <row r="8" spans="2:61">
      <c r="B8" s="142" t="s">
        <v>21</v>
      </c>
      <c r="C8" s="142"/>
      <c r="D8" s="142"/>
      <c r="E8" s="142"/>
      <c r="F8" s="415"/>
      <c r="G8" s="415"/>
      <c r="H8" s="415"/>
      <c r="I8" s="415"/>
      <c r="J8" s="415"/>
      <c r="K8" s="415"/>
      <c r="L8" s="415"/>
      <c r="M8" s="415"/>
      <c r="N8" s="415"/>
      <c r="O8" s="415"/>
      <c r="P8" s="415"/>
      <c r="Q8" s="415"/>
      <c r="R8" s="415"/>
      <c r="S8" s="415"/>
      <c r="T8" s="415"/>
      <c r="U8" s="415"/>
      <c r="V8" s="415"/>
      <c r="W8" s="415"/>
      <c r="X8" s="415"/>
      <c r="Y8" s="3"/>
      <c r="Z8" s="3"/>
      <c r="AA8" s="142" t="s">
        <v>22</v>
      </c>
      <c r="AB8" s="142"/>
      <c r="AC8" s="142"/>
      <c r="AD8" s="142"/>
      <c r="AE8" s="142"/>
      <c r="AF8" s="142"/>
      <c r="AG8" s="419"/>
      <c r="AH8" s="420"/>
      <c r="AI8" s="420"/>
      <c r="AJ8" s="420"/>
      <c r="AK8" s="420"/>
      <c r="AL8" s="420"/>
      <c r="AM8" s="421"/>
      <c r="AN8" s="118" t="s">
        <v>24</v>
      </c>
      <c r="AO8" s="119"/>
      <c r="AP8" s="119"/>
      <c r="AQ8" s="119"/>
      <c r="AR8" s="120"/>
      <c r="AS8" s="417"/>
      <c r="AT8" s="418"/>
      <c r="AU8" s="418"/>
      <c r="AV8" s="418"/>
      <c r="AW8" s="418"/>
      <c r="AX8" s="418"/>
      <c r="AY8" s="3"/>
      <c r="AZ8" s="3"/>
      <c r="BA8" s="3"/>
      <c r="BB8" s="3"/>
      <c r="BC8" s="3"/>
      <c r="BD8" s="3"/>
      <c r="BE8" s="3"/>
      <c r="BF8" s="3"/>
    </row>
    <row r="9" spans="2:61">
      <c r="B9" s="2"/>
      <c r="C9" s="3"/>
      <c r="D9" s="3"/>
      <c r="E9" s="3"/>
      <c r="F9" s="3"/>
      <c r="G9" s="3"/>
      <c r="H9" s="3"/>
      <c r="I9" s="3"/>
      <c r="J9" s="3"/>
      <c r="K9" s="3"/>
      <c r="L9" s="3"/>
      <c r="M9" s="3"/>
      <c r="N9" s="3"/>
      <c r="O9" s="3"/>
      <c r="P9" s="3"/>
      <c r="Q9" s="3"/>
      <c r="R9" s="3"/>
      <c r="S9" s="3"/>
      <c r="T9" s="3"/>
      <c r="U9" s="3"/>
      <c r="V9" s="3"/>
      <c r="W9" s="3"/>
      <c r="X9" s="3"/>
      <c r="Y9" s="3"/>
      <c r="Z9" s="3"/>
      <c r="AA9" s="142" t="s">
        <v>26</v>
      </c>
      <c r="AB9" s="142"/>
      <c r="AC9" s="142"/>
      <c r="AD9" s="142"/>
      <c r="AE9" s="142"/>
      <c r="AF9" s="142"/>
      <c r="AG9" s="419"/>
      <c r="AH9" s="420"/>
      <c r="AI9" s="420"/>
      <c r="AJ9" s="420"/>
      <c r="AK9" s="420"/>
      <c r="AL9" s="420"/>
      <c r="AM9" s="420"/>
      <c r="AN9" s="420"/>
      <c r="AO9" s="420"/>
      <c r="AP9" s="420"/>
      <c r="AQ9" s="420"/>
      <c r="AR9" s="420"/>
      <c r="AS9" s="420"/>
      <c r="AT9" s="420"/>
      <c r="AU9" s="420"/>
      <c r="AV9" s="420"/>
      <c r="AW9" s="420"/>
      <c r="AX9" s="421"/>
      <c r="AY9" s="3"/>
      <c r="AZ9" s="3"/>
      <c r="BA9" s="3"/>
      <c r="BB9" s="3"/>
      <c r="BC9" s="3"/>
      <c r="BD9" s="3"/>
      <c r="BE9" s="3"/>
      <c r="BF9" s="3"/>
    </row>
    <row r="10" spans="2:61" ht="19.5" thickBot="1">
      <c r="B10" s="2"/>
      <c r="C10" s="3"/>
      <c r="D10" s="3"/>
      <c r="E10" s="3"/>
      <c r="F10" s="3"/>
      <c r="G10" s="3"/>
      <c r="H10" s="3"/>
      <c r="I10" s="3"/>
      <c r="J10" s="3"/>
      <c r="K10" s="3"/>
      <c r="L10" s="3"/>
      <c r="M10" s="3"/>
      <c r="N10" s="3"/>
      <c r="O10" s="3"/>
      <c r="P10" s="3"/>
      <c r="Q10" s="3"/>
      <c r="R10" s="3"/>
      <c r="S10" s="3"/>
      <c r="T10" s="3"/>
      <c r="U10" s="3"/>
      <c r="V10" s="3"/>
      <c r="W10" s="3"/>
      <c r="X10" s="3"/>
      <c r="Y10" s="3"/>
      <c r="Z10" s="3"/>
      <c r="AA10" s="142" t="s">
        <v>28</v>
      </c>
      <c r="AB10" s="142"/>
      <c r="AC10" s="142"/>
      <c r="AD10" s="142"/>
      <c r="AE10" s="142"/>
      <c r="AF10" s="142"/>
      <c r="AG10" s="423"/>
      <c r="AH10" s="424"/>
      <c r="AI10" s="424"/>
      <c r="AJ10" s="424"/>
      <c r="AK10" s="424"/>
      <c r="AL10" s="424"/>
      <c r="AM10" s="424"/>
      <c r="AN10" s="424"/>
      <c r="AO10" s="424"/>
      <c r="AP10" s="424"/>
      <c r="AQ10" s="424"/>
      <c r="AR10" s="424"/>
      <c r="AS10" s="424"/>
      <c r="AT10" s="424"/>
      <c r="AU10" s="424"/>
      <c r="AV10" s="424"/>
      <c r="AW10" s="424"/>
      <c r="AX10" s="425"/>
      <c r="AY10" s="3"/>
      <c r="AZ10" s="3"/>
      <c r="BA10" s="3"/>
      <c r="BB10" s="3"/>
      <c r="BC10" s="3"/>
      <c r="BD10" s="3"/>
      <c r="BE10" s="3"/>
      <c r="BF10" s="3"/>
    </row>
    <row r="11" spans="2:61" ht="19.5" thickBot="1">
      <c r="B11" s="319" t="s">
        <v>29</v>
      </c>
      <c r="C11" s="320"/>
      <c r="D11" s="320"/>
      <c r="E11" s="320"/>
      <c r="F11" s="320"/>
      <c r="G11" s="320"/>
      <c r="H11" s="320"/>
      <c r="I11" s="320"/>
      <c r="J11" s="320"/>
      <c r="K11" s="320"/>
      <c r="L11" s="320"/>
      <c r="M11" s="320"/>
      <c r="N11" s="320"/>
      <c r="O11" s="320"/>
      <c r="P11" s="320"/>
      <c r="Q11" s="320"/>
      <c r="R11" s="320"/>
      <c r="S11" s="320"/>
      <c r="T11" s="365" t="s">
        <v>30</v>
      </c>
      <c r="U11" s="365"/>
      <c r="V11" s="365"/>
      <c r="W11" s="365"/>
      <c r="X11" s="366"/>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1" ht="19.5" thickBot="1">
      <c r="B12" s="319" t="s">
        <v>31</v>
      </c>
      <c r="C12" s="320"/>
      <c r="D12" s="320"/>
      <c r="E12" s="320"/>
      <c r="F12" s="320"/>
      <c r="G12" s="320"/>
      <c r="H12" s="320"/>
      <c r="I12" s="320"/>
      <c r="J12" s="320"/>
      <c r="K12" s="320"/>
      <c r="L12" s="320"/>
      <c r="M12" s="320"/>
      <c r="N12" s="320"/>
      <c r="O12" s="320"/>
      <c r="P12" s="320"/>
      <c r="Q12" s="320"/>
      <c r="R12" s="320"/>
      <c r="S12" s="320"/>
      <c r="T12" s="321">
        <f>BI17</f>
        <v>5000000</v>
      </c>
      <c r="U12" s="321"/>
      <c r="V12" s="321"/>
      <c r="W12" s="321"/>
      <c r="X12" s="322"/>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24" t="s">
        <v>32</v>
      </c>
    </row>
    <row r="13" spans="2:61" ht="20.25" thickBot="1">
      <c r="B13" s="339" t="s">
        <v>33</v>
      </c>
      <c r="C13" s="340"/>
      <c r="D13" s="340"/>
      <c r="E13" s="340"/>
      <c r="F13" s="340"/>
      <c r="G13" s="340"/>
      <c r="H13" s="340"/>
      <c r="I13" s="340"/>
      <c r="J13" s="340"/>
      <c r="K13" s="340"/>
      <c r="L13" s="340"/>
      <c r="M13" s="340"/>
      <c r="N13" s="340"/>
      <c r="O13" s="341"/>
      <c r="P13" s="345" t="s">
        <v>34</v>
      </c>
      <c r="Q13" s="346"/>
      <c r="R13" s="346"/>
      <c r="S13" s="346"/>
      <c r="T13" s="409"/>
      <c r="U13" s="410"/>
      <c r="V13" s="410"/>
      <c r="W13" s="411"/>
      <c r="X13" s="4" t="s">
        <v>35</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24" t="s">
        <v>30</v>
      </c>
    </row>
    <row r="14" spans="2:61" ht="20.25" thickBot="1">
      <c r="B14" s="342"/>
      <c r="C14" s="343"/>
      <c r="D14" s="343"/>
      <c r="E14" s="343"/>
      <c r="F14" s="343"/>
      <c r="G14" s="343"/>
      <c r="H14" s="343"/>
      <c r="I14" s="343"/>
      <c r="J14" s="343"/>
      <c r="K14" s="343"/>
      <c r="L14" s="343"/>
      <c r="M14" s="343"/>
      <c r="N14" s="343"/>
      <c r="O14" s="344"/>
      <c r="P14" s="350" t="s">
        <v>36</v>
      </c>
      <c r="Q14" s="351"/>
      <c r="R14" s="351"/>
      <c r="S14" s="351"/>
      <c r="T14" s="412"/>
      <c r="U14" s="413"/>
      <c r="V14" s="413"/>
      <c r="W14" s="414"/>
      <c r="X14" s="5" t="s">
        <v>35</v>
      </c>
      <c r="Y14" s="355" t="s">
        <v>37</v>
      </c>
      <c r="Z14" s="356"/>
      <c r="AA14" s="356"/>
      <c r="AB14" s="356"/>
      <c r="AC14" s="356"/>
      <c r="AD14" s="356"/>
      <c r="AE14" s="356"/>
      <c r="AF14" s="356"/>
      <c r="AG14" s="356"/>
      <c r="AH14" s="356"/>
      <c r="AI14" s="407"/>
      <c r="AJ14" s="408"/>
      <c r="AK14" s="6" t="s">
        <v>35</v>
      </c>
      <c r="BG14" s="99">
        <v>44651</v>
      </c>
      <c r="BH14" s="99">
        <v>45748</v>
      </c>
      <c r="BI14" s="100"/>
    </row>
    <row r="15" spans="2:61" ht="20.25" thickBot="1">
      <c r="B15" s="122" t="s">
        <v>38</v>
      </c>
      <c r="C15" s="123"/>
      <c r="D15" s="123"/>
      <c r="E15" s="123"/>
      <c r="F15" s="123"/>
      <c r="G15" s="123"/>
      <c r="H15" s="123"/>
      <c r="I15" s="123"/>
      <c r="J15" s="123"/>
      <c r="K15" s="123"/>
      <c r="L15" s="123"/>
      <c r="M15" s="123"/>
      <c r="N15" s="123"/>
      <c r="O15" s="123"/>
      <c r="P15" s="123"/>
      <c r="Q15" s="123"/>
      <c r="R15" s="123"/>
      <c r="S15" s="123"/>
      <c r="T15" s="407"/>
      <c r="U15" s="416"/>
      <c r="V15" s="416"/>
      <c r="W15" s="408"/>
      <c r="X15" s="6" t="s">
        <v>35</v>
      </c>
      <c r="Y15" s="122" t="s">
        <v>39</v>
      </c>
      <c r="Z15" s="123"/>
      <c r="AA15" s="123"/>
      <c r="AB15" s="123"/>
      <c r="AC15" s="123"/>
      <c r="AD15" s="123"/>
      <c r="AE15" s="123"/>
      <c r="AF15" s="123"/>
      <c r="AG15" s="123"/>
      <c r="AH15" s="123"/>
      <c r="AI15" s="335">
        <f>AI14+T15</f>
        <v>0</v>
      </c>
      <c r="AJ15" s="336"/>
      <c r="AK15" s="6" t="s">
        <v>35</v>
      </c>
      <c r="AL15" s="337" t="s">
        <v>40</v>
      </c>
      <c r="AM15" s="338"/>
      <c r="AN15" s="338"/>
      <c r="AO15" s="338"/>
      <c r="AP15" s="338"/>
      <c r="AQ15" s="338"/>
      <c r="AR15" s="338"/>
      <c r="AS15" s="338"/>
      <c r="AT15" s="338"/>
      <c r="AU15" s="309" t="e">
        <f>AI15/(T14+T15)</f>
        <v>#DIV/0!</v>
      </c>
      <c r="AV15" s="309"/>
      <c r="AW15" s="310"/>
      <c r="AX15" s="311" t="s">
        <v>41</v>
      </c>
      <c r="AY15" s="312"/>
      <c r="AZ15" s="312"/>
      <c r="BA15" s="312"/>
      <c r="BB15" s="312"/>
      <c r="BC15" s="313" t="e">
        <f>IF(AU15&gt;=8%,"100％","50％")</f>
        <v>#DIV/0!</v>
      </c>
      <c r="BD15" s="313"/>
      <c r="BE15" s="313"/>
      <c r="BF15" s="314"/>
      <c r="BG15" s="99">
        <v>44652</v>
      </c>
      <c r="BH15" s="99">
        <v>45383</v>
      </c>
      <c r="BI15" s="100"/>
    </row>
    <row r="16" spans="2:61">
      <c r="B16" s="315" t="s">
        <v>42</v>
      </c>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G16" s="99">
        <v>45017</v>
      </c>
      <c r="BH16" s="99">
        <v>45747</v>
      </c>
      <c r="BI16" s="99">
        <f>MAX(K19:V28)</f>
        <v>0</v>
      </c>
    </row>
    <row r="17" spans="1:61" ht="19.5">
      <c r="S17" s="8"/>
      <c r="AD17" s="9"/>
      <c r="AE17" s="9"/>
      <c r="AF17" s="10"/>
      <c r="AG17" s="11"/>
      <c r="AH17" s="8"/>
      <c r="AI17" s="8"/>
      <c r="AJ17" s="8"/>
      <c r="AK17" s="8"/>
      <c r="AL17" s="8"/>
      <c r="AM17" s="8"/>
      <c r="AN17" s="8"/>
      <c r="AO17" s="8"/>
      <c r="AP17" s="8"/>
      <c r="AQ17" s="8"/>
      <c r="AR17" s="8"/>
      <c r="AS17" s="9"/>
      <c r="AT17" s="9"/>
      <c r="AU17" s="10"/>
      <c r="BG17" s="1">
        <f>_xlfn.IFS(F8&gt;=BG16,10000000,F8&gt;=BG15,7500000,F8&lt;=BG14,5000000)</f>
        <v>5000000</v>
      </c>
      <c r="BH17" s="1">
        <f>_xlfn.IFS(BI16&gt;=BH14,10000000,AND(BI16&gt;=BH15,BI16&lt;=BH16),7500000,BI16&lt;BH15,5000000)</f>
        <v>5000000</v>
      </c>
      <c r="BI17" s="1">
        <f>MAX(BG17:BH17)</f>
        <v>5000000</v>
      </c>
    </row>
    <row r="18" spans="1:61" ht="31.5" customHeight="1">
      <c r="B18" s="318" t="s">
        <v>43</v>
      </c>
      <c r="C18" s="318"/>
      <c r="D18" s="318"/>
      <c r="E18" s="318"/>
      <c r="F18" s="318"/>
      <c r="G18" s="318"/>
      <c r="H18" s="318"/>
      <c r="I18" s="318"/>
      <c r="J18" s="318"/>
      <c r="K18" s="121" t="s">
        <v>44</v>
      </c>
      <c r="L18" s="121"/>
      <c r="M18" s="121"/>
      <c r="N18" s="121"/>
      <c r="O18" s="121"/>
      <c r="P18" s="121"/>
      <c r="Q18" s="121"/>
      <c r="R18" s="121"/>
      <c r="S18" s="121"/>
      <c r="T18" s="121"/>
      <c r="U18" s="121"/>
      <c r="V18" s="121"/>
      <c r="W18" s="13"/>
      <c r="X18" s="13"/>
    </row>
    <row r="19" spans="1:61" ht="24" customHeight="1">
      <c r="B19" s="307" t="s">
        <v>45</v>
      </c>
      <c r="C19" s="307"/>
      <c r="D19" s="307"/>
      <c r="E19" s="307"/>
      <c r="F19" s="307"/>
      <c r="G19" s="307"/>
      <c r="H19" s="307"/>
      <c r="I19" s="307"/>
      <c r="J19" s="307"/>
      <c r="K19" s="391"/>
      <c r="L19" s="391"/>
      <c r="M19" s="391"/>
      <c r="N19" s="391"/>
      <c r="O19" s="391"/>
      <c r="P19" s="391"/>
      <c r="Q19" s="391"/>
      <c r="R19" s="391"/>
      <c r="S19" s="391"/>
      <c r="T19" s="391"/>
      <c r="U19" s="391"/>
      <c r="V19" s="391"/>
      <c r="W19" s="13"/>
      <c r="X19" s="13"/>
    </row>
    <row r="20" spans="1:61" ht="24" customHeight="1">
      <c r="B20" s="307" t="s">
        <v>46</v>
      </c>
      <c r="C20" s="307"/>
      <c r="D20" s="307"/>
      <c r="E20" s="307"/>
      <c r="F20" s="307"/>
      <c r="G20" s="307"/>
      <c r="H20" s="307"/>
      <c r="I20" s="307"/>
      <c r="J20" s="307"/>
      <c r="K20" s="391"/>
      <c r="L20" s="391"/>
      <c r="M20" s="391"/>
      <c r="N20" s="391"/>
      <c r="O20" s="391"/>
      <c r="P20" s="391"/>
      <c r="Q20" s="391"/>
      <c r="R20" s="391"/>
      <c r="S20" s="391"/>
      <c r="T20" s="391"/>
      <c r="U20" s="391"/>
      <c r="V20" s="391"/>
      <c r="W20" s="13"/>
      <c r="X20" s="13"/>
    </row>
    <row r="21" spans="1:61" ht="24" customHeight="1">
      <c r="B21" s="307" t="s">
        <v>47</v>
      </c>
      <c r="C21" s="307"/>
      <c r="D21" s="307"/>
      <c r="E21" s="307"/>
      <c r="F21" s="307"/>
      <c r="G21" s="307"/>
      <c r="H21" s="307"/>
      <c r="I21" s="307"/>
      <c r="J21" s="307"/>
      <c r="K21" s="391"/>
      <c r="L21" s="391"/>
      <c r="M21" s="391"/>
      <c r="N21" s="391"/>
      <c r="O21" s="391"/>
      <c r="P21" s="391"/>
      <c r="Q21" s="391"/>
      <c r="R21" s="391"/>
      <c r="S21" s="391"/>
      <c r="T21" s="391"/>
      <c r="U21" s="391"/>
      <c r="V21" s="391"/>
      <c r="W21" s="13"/>
      <c r="X21" s="13"/>
    </row>
    <row r="22" spans="1:61" ht="24" customHeight="1">
      <c r="B22" s="307" t="s">
        <v>48</v>
      </c>
      <c r="C22" s="307"/>
      <c r="D22" s="307"/>
      <c r="E22" s="307"/>
      <c r="F22" s="307"/>
      <c r="G22" s="307"/>
      <c r="H22" s="307"/>
      <c r="I22" s="307"/>
      <c r="J22" s="307"/>
      <c r="K22" s="391"/>
      <c r="L22" s="391"/>
      <c r="M22" s="391"/>
      <c r="N22" s="391"/>
      <c r="O22" s="391"/>
      <c r="P22" s="391"/>
      <c r="Q22" s="391"/>
      <c r="R22" s="391"/>
      <c r="S22" s="391"/>
      <c r="T22" s="391"/>
      <c r="U22" s="391"/>
      <c r="V22" s="391"/>
      <c r="W22" s="13"/>
      <c r="X22" s="13"/>
    </row>
    <row r="23" spans="1:61" ht="24" customHeight="1">
      <c r="B23" s="307" t="s">
        <v>49</v>
      </c>
      <c r="C23" s="307"/>
      <c r="D23" s="307"/>
      <c r="E23" s="307"/>
      <c r="F23" s="307"/>
      <c r="G23" s="307"/>
      <c r="H23" s="307"/>
      <c r="I23" s="307"/>
      <c r="J23" s="307"/>
      <c r="K23" s="391"/>
      <c r="L23" s="391"/>
      <c r="M23" s="391"/>
      <c r="N23" s="391"/>
      <c r="O23" s="391"/>
      <c r="P23" s="391"/>
      <c r="Q23" s="391"/>
      <c r="R23" s="391"/>
      <c r="S23" s="391"/>
      <c r="T23" s="391"/>
      <c r="U23" s="391"/>
      <c r="V23" s="391"/>
      <c r="AD23" s="9"/>
      <c r="AE23" s="9"/>
      <c r="AF23" s="10"/>
      <c r="AG23" s="11"/>
      <c r="AH23" s="8"/>
      <c r="AI23" s="8"/>
      <c r="AJ23" s="8"/>
      <c r="AK23" s="8"/>
      <c r="AL23" s="8"/>
      <c r="AM23" s="8"/>
      <c r="AN23" s="8"/>
      <c r="AO23" s="8"/>
      <c r="AP23" s="8"/>
      <c r="AQ23" s="8"/>
      <c r="AR23" s="8"/>
      <c r="AS23" s="9"/>
      <c r="AT23" s="9"/>
      <c r="AU23" s="10"/>
    </row>
    <row r="24" spans="1:61" ht="24" customHeight="1">
      <c r="B24" s="307" t="s">
        <v>50</v>
      </c>
      <c r="C24" s="307"/>
      <c r="D24" s="307"/>
      <c r="E24" s="307"/>
      <c r="F24" s="307"/>
      <c r="G24" s="307"/>
      <c r="H24" s="307"/>
      <c r="I24" s="307"/>
      <c r="J24" s="307"/>
      <c r="K24" s="391"/>
      <c r="L24" s="391"/>
      <c r="M24" s="391"/>
      <c r="N24" s="391"/>
      <c r="O24" s="391"/>
      <c r="P24" s="391"/>
      <c r="Q24" s="391"/>
      <c r="R24" s="391"/>
      <c r="S24" s="391"/>
      <c r="T24" s="391"/>
      <c r="U24" s="391"/>
      <c r="V24" s="391"/>
      <c r="W24" s="13"/>
      <c r="X24" s="13"/>
    </row>
    <row r="25" spans="1:61" ht="24" customHeight="1">
      <c r="B25" s="307" t="s">
        <v>51</v>
      </c>
      <c r="C25" s="307"/>
      <c r="D25" s="307"/>
      <c r="E25" s="307"/>
      <c r="F25" s="307"/>
      <c r="G25" s="307"/>
      <c r="H25" s="307"/>
      <c r="I25" s="307"/>
      <c r="J25" s="307"/>
      <c r="K25" s="391"/>
      <c r="L25" s="391"/>
      <c r="M25" s="391"/>
      <c r="N25" s="391"/>
      <c r="O25" s="391"/>
      <c r="P25" s="391"/>
      <c r="Q25" s="391"/>
      <c r="R25" s="391"/>
      <c r="S25" s="391"/>
      <c r="T25" s="391"/>
      <c r="U25" s="391"/>
      <c r="V25" s="391"/>
      <c r="AD25" s="9"/>
      <c r="AE25" s="9"/>
      <c r="AF25" s="10"/>
      <c r="AG25" s="11"/>
      <c r="AH25" s="8"/>
      <c r="AI25" s="8"/>
      <c r="AJ25" s="8"/>
      <c r="AK25" s="8"/>
      <c r="AL25" s="8"/>
      <c r="AM25" s="8"/>
      <c r="AN25" s="8"/>
      <c r="AO25" s="8"/>
      <c r="AP25" s="8"/>
      <c r="AQ25" s="8"/>
      <c r="AR25" s="8"/>
      <c r="AS25" s="9"/>
      <c r="AT25" s="9"/>
      <c r="AU25" s="10"/>
    </row>
    <row r="26" spans="1:61" ht="24" customHeight="1">
      <c r="B26" s="307" t="s">
        <v>52</v>
      </c>
      <c r="C26" s="307"/>
      <c r="D26" s="307"/>
      <c r="E26" s="307"/>
      <c r="F26" s="307"/>
      <c r="G26" s="307"/>
      <c r="H26" s="307"/>
      <c r="I26" s="307"/>
      <c r="J26" s="307"/>
      <c r="K26" s="391"/>
      <c r="L26" s="391"/>
      <c r="M26" s="391"/>
      <c r="N26" s="391"/>
      <c r="O26" s="391"/>
      <c r="P26" s="391"/>
      <c r="Q26" s="391"/>
      <c r="R26" s="391"/>
      <c r="S26" s="391"/>
      <c r="T26" s="391"/>
      <c r="U26" s="391"/>
      <c r="V26" s="391"/>
      <c r="W26" s="13"/>
      <c r="X26" s="13"/>
    </row>
    <row r="27" spans="1:61" ht="24" customHeight="1">
      <c r="B27" s="307" t="s">
        <v>53</v>
      </c>
      <c r="C27" s="307"/>
      <c r="D27" s="307"/>
      <c r="E27" s="307"/>
      <c r="F27" s="307"/>
      <c r="G27" s="307"/>
      <c r="H27" s="307"/>
      <c r="I27" s="307"/>
      <c r="J27" s="307"/>
      <c r="K27" s="391"/>
      <c r="L27" s="391"/>
      <c r="M27" s="391"/>
      <c r="N27" s="391"/>
      <c r="O27" s="391"/>
      <c r="P27" s="391"/>
      <c r="Q27" s="391"/>
      <c r="R27" s="391"/>
      <c r="S27" s="391"/>
      <c r="T27" s="391"/>
      <c r="U27" s="391"/>
      <c r="V27" s="391"/>
      <c r="W27" s="13"/>
      <c r="X27" s="13"/>
    </row>
    <row r="28" spans="1:61" ht="24" customHeight="1">
      <c r="B28" s="307" t="s">
        <v>54</v>
      </c>
      <c r="C28" s="307"/>
      <c r="D28" s="307"/>
      <c r="E28" s="307"/>
      <c r="F28" s="307"/>
      <c r="G28" s="307"/>
      <c r="H28" s="307"/>
      <c r="I28" s="307"/>
      <c r="J28" s="307"/>
      <c r="K28" s="391"/>
      <c r="L28" s="391"/>
      <c r="M28" s="391"/>
      <c r="N28" s="391"/>
      <c r="O28" s="391"/>
      <c r="P28" s="391"/>
      <c r="Q28" s="391"/>
      <c r="R28" s="391"/>
      <c r="S28" s="391"/>
      <c r="T28" s="391"/>
      <c r="U28" s="391"/>
      <c r="V28" s="391"/>
      <c r="W28" s="13"/>
      <c r="X28" s="13"/>
    </row>
    <row r="29" spans="1:61" ht="18" customHeight="1">
      <c r="B29" s="14"/>
      <c r="C29" s="14"/>
      <c r="D29" s="14"/>
      <c r="E29" s="14"/>
      <c r="F29" s="14"/>
      <c r="G29" s="14"/>
      <c r="H29" s="14"/>
      <c r="I29" s="14"/>
      <c r="J29" s="14"/>
      <c r="K29" s="14"/>
      <c r="L29" s="14"/>
      <c r="M29" s="14"/>
      <c r="N29" s="14"/>
      <c r="O29" s="14"/>
      <c r="P29" s="14"/>
      <c r="Q29" s="14"/>
      <c r="R29" s="14"/>
      <c r="S29" s="14"/>
    </row>
    <row r="30" spans="1:61" ht="18" customHeight="1">
      <c r="B30" s="316" t="s">
        <v>55</v>
      </c>
      <c r="C30" s="316"/>
      <c r="D30" s="316"/>
      <c r="E30" s="316"/>
      <c r="F30" s="316"/>
      <c r="G30" s="316"/>
      <c r="H30" s="316"/>
      <c r="I30" s="317"/>
      <c r="J30" s="192" t="s">
        <v>56</v>
      </c>
      <c r="K30" s="192"/>
      <c r="L30" s="192"/>
      <c r="M30" s="192"/>
      <c r="N30" s="192"/>
      <c r="O30" s="193" t="e">
        <f>SUM(BB32:BD41)*$BC$15</f>
        <v>#DIV/0!</v>
      </c>
      <c r="P30" s="193"/>
      <c r="Q30" s="193"/>
      <c r="R30" s="193"/>
      <c r="S30" s="193"/>
      <c r="T30" s="193"/>
      <c r="AA30" s="179" t="s">
        <v>57</v>
      </c>
      <c r="AB30" s="179"/>
      <c r="AC30" s="179"/>
      <c r="AD30" s="179"/>
      <c r="AE30" s="179"/>
      <c r="AF30" s="179"/>
      <c r="AG30" s="179" t="s">
        <v>58</v>
      </c>
      <c r="AH30" s="179"/>
      <c r="AI30" s="179"/>
      <c r="AJ30" s="179"/>
      <c r="AK30" s="179"/>
      <c r="AL30" s="179"/>
      <c r="AM30" s="179" t="s">
        <v>59</v>
      </c>
      <c r="AN30" s="179"/>
      <c r="AO30" s="179"/>
      <c r="AP30" s="179"/>
      <c r="AQ30" s="179"/>
      <c r="AR30" s="179"/>
      <c r="AY30" s="179" t="s">
        <v>60</v>
      </c>
      <c r="AZ30" s="179"/>
      <c r="BA30" s="179"/>
      <c r="BB30" s="179"/>
      <c r="BC30" s="179"/>
      <c r="BD30" s="179"/>
    </row>
    <row r="31" spans="1:61">
      <c r="A31" s="15"/>
      <c r="B31" s="179" t="s">
        <v>61</v>
      </c>
      <c r="C31" s="179"/>
      <c r="D31" s="179" t="s">
        <v>62</v>
      </c>
      <c r="E31" s="179"/>
      <c r="F31" s="179"/>
      <c r="G31" s="179"/>
      <c r="H31" s="179"/>
      <c r="I31" s="179"/>
      <c r="J31" s="179"/>
      <c r="K31" s="179"/>
      <c r="L31" s="179"/>
      <c r="M31" s="179" t="s">
        <v>63</v>
      </c>
      <c r="N31" s="179"/>
      <c r="O31" s="179"/>
      <c r="P31" s="179"/>
      <c r="Q31" s="179"/>
      <c r="R31" s="179" t="s">
        <v>64</v>
      </c>
      <c r="S31" s="179"/>
      <c r="T31" s="179"/>
      <c r="U31" s="179"/>
      <c r="V31" s="179"/>
      <c r="W31" s="179" t="s">
        <v>65</v>
      </c>
      <c r="X31" s="179"/>
      <c r="Y31" s="179" t="s">
        <v>66</v>
      </c>
      <c r="Z31" s="179"/>
      <c r="AA31" s="179" t="s">
        <v>67</v>
      </c>
      <c r="AB31" s="179"/>
      <c r="AC31" s="179"/>
      <c r="AD31" s="179" t="s">
        <v>68</v>
      </c>
      <c r="AE31" s="179"/>
      <c r="AF31" s="179"/>
      <c r="AG31" s="179" t="s">
        <v>67</v>
      </c>
      <c r="AH31" s="179"/>
      <c r="AI31" s="179"/>
      <c r="AJ31" s="179" t="s">
        <v>68</v>
      </c>
      <c r="AK31" s="179"/>
      <c r="AL31" s="179"/>
      <c r="AM31" s="179" t="s">
        <v>67</v>
      </c>
      <c r="AN31" s="179"/>
      <c r="AO31" s="179"/>
      <c r="AP31" s="179" t="s">
        <v>68</v>
      </c>
      <c r="AQ31" s="179"/>
      <c r="AR31" s="179"/>
      <c r="AS31" s="179" t="s">
        <v>69</v>
      </c>
      <c r="AT31" s="179"/>
      <c r="AU31" s="179"/>
      <c r="AV31" s="298" t="s">
        <v>70</v>
      </c>
      <c r="AW31" s="298"/>
      <c r="AX31" s="298"/>
      <c r="AY31" s="298" t="s">
        <v>67</v>
      </c>
      <c r="AZ31" s="298"/>
      <c r="BA31" s="298"/>
      <c r="BB31" s="298" t="s">
        <v>68</v>
      </c>
      <c r="BC31" s="298"/>
      <c r="BD31" s="298"/>
      <c r="BE31" s="298" t="s">
        <v>66</v>
      </c>
      <c r="BF31" s="298"/>
    </row>
    <row r="32" spans="1:61">
      <c r="A32" s="16"/>
      <c r="B32" s="189">
        <v>1</v>
      </c>
      <c r="C32" s="191"/>
      <c r="D32" s="375"/>
      <c r="E32" s="375"/>
      <c r="F32" s="375"/>
      <c r="G32" s="375"/>
      <c r="H32" s="375"/>
      <c r="I32" s="375"/>
      <c r="J32" s="375"/>
      <c r="K32" s="375"/>
      <c r="L32" s="375"/>
      <c r="M32" s="404"/>
      <c r="N32" s="404"/>
      <c r="O32" s="404"/>
      <c r="P32" s="404"/>
      <c r="Q32" s="404"/>
      <c r="R32" s="405"/>
      <c r="S32" s="405"/>
      <c r="T32" s="405"/>
      <c r="U32" s="405"/>
      <c r="V32" s="405"/>
      <c r="W32" s="372"/>
      <c r="X32" s="372"/>
      <c r="Y32" s="372"/>
      <c r="Z32" s="372"/>
      <c r="AA32" s="406"/>
      <c r="AB32" s="406"/>
      <c r="AC32" s="406"/>
      <c r="AD32" s="296" t="str">
        <f>IF(D32="","",AA32*W32)</f>
        <v/>
      </c>
      <c r="AE32" s="296"/>
      <c r="AF32" s="296"/>
      <c r="AG32" s="296" t="str">
        <f>IF(D32="","",AA32*10/100)</f>
        <v/>
      </c>
      <c r="AH32" s="296"/>
      <c r="AI32" s="296"/>
      <c r="AJ32" s="296" t="str">
        <f>IF(D32="","",AG32*W32)</f>
        <v/>
      </c>
      <c r="AK32" s="296"/>
      <c r="AL32" s="296"/>
      <c r="AM32" s="296" t="str">
        <f>IF(D32="","",AA32+AG32)</f>
        <v/>
      </c>
      <c r="AN32" s="296"/>
      <c r="AO32" s="296"/>
      <c r="AP32" s="296" t="str">
        <f>IF(D32="","",AD32+AJ32)</f>
        <v/>
      </c>
      <c r="AQ32" s="296"/>
      <c r="AR32" s="296"/>
      <c r="AS32" s="403"/>
      <c r="AT32" s="403"/>
      <c r="AU32" s="403"/>
      <c r="AV32" s="306" t="str">
        <f>IF(AS32="","",AS32)</f>
        <v/>
      </c>
      <c r="AW32" s="306"/>
      <c r="AX32" s="306"/>
      <c r="AY32" s="297" t="str">
        <f>IF(D32="","",IF($T$11="税込み",AM32,AA32))</f>
        <v/>
      </c>
      <c r="AZ32" s="297"/>
      <c r="BA32" s="297"/>
      <c r="BB32" s="297" t="str">
        <f>IF(D32="","",IF($T$11="税込み",AP32,AD32))</f>
        <v/>
      </c>
      <c r="BC32" s="297"/>
      <c r="BD32" s="297"/>
      <c r="BE32" s="298" t="str">
        <f>IF(Y32="式",W32&amp;Y32,W32&amp;Y32)</f>
        <v/>
      </c>
      <c r="BF32" s="298"/>
    </row>
    <row r="33" spans="1:59">
      <c r="A33" s="16"/>
      <c r="B33" s="189">
        <v>2</v>
      </c>
      <c r="C33" s="191"/>
      <c r="D33" s="375"/>
      <c r="E33" s="375"/>
      <c r="F33" s="375"/>
      <c r="G33" s="375"/>
      <c r="H33" s="375"/>
      <c r="I33" s="375"/>
      <c r="J33" s="375"/>
      <c r="K33" s="375"/>
      <c r="L33" s="375"/>
      <c r="M33" s="404"/>
      <c r="N33" s="404"/>
      <c r="O33" s="404"/>
      <c r="P33" s="404"/>
      <c r="Q33" s="404"/>
      <c r="R33" s="405"/>
      <c r="S33" s="405"/>
      <c r="T33" s="405"/>
      <c r="U33" s="405"/>
      <c r="V33" s="405"/>
      <c r="W33" s="372"/>
      <c r="X33" s="372"/>
      <c r="Y33" s="372"/>
      <c r="Z33" s="372"/>
      <c r="AA33" s="406"/>
      <c r="AB33" s="406"/>
      <c r="AC33" s="406"/>
      <c r="AD33" s="296" t="str">
        <f t="shared" ref="AD33:AD41" si="0">IF(D33="","",AA33*W33)</f>
        <v/>
      </c>
      <c r="AE33" s="296"/>
      <c r="AF33" s="296"/>
      <c r="AG33" s="296" t="str">
        <f t="shared" ref="AG33:AG41" si="1">IF(D33="","",AA33*10/100)</f>
        <v/>
      </c>
      <c r="AH33" s="296"/>
      <c r="AI33" s="296"/>
      <c r="AJ33" s="296" t="str">
        <f t="shared" ref="AJ33:AJ41" si="2">IF(D33="","",AG33*W33)</f>
        <v/>
      </c>
      <c r="AK33" s="296"/>
      <c r="AL33" s="296"/>
      <c r="AM33" s="296" t="str">
        <f t="shared" ref="AM33:AM41" si="3">IF(D33="","",AA33+AG33)</f>
        <v/>
      </c>
      <c r="AN33" s="296"/>
      <c r="AO33" s="296"/>
      <c r="AP33" s="296" t="str">
        <f t="shared" ref="AP33:AP41" si="4">IF(D33="","",AD33+AJ33)</f>
        <v/>
      </c>
      <c r="AQ33" s="296"/>
      <c r="AR33" s="296"/>
      <c r="AS33" s="403"/>
      <c r="AT33" s="403"/>
      <c r="AU33" s="403"/>
      <c r="AV33" s="306" t="str">
        <f t="shared" ref="AV33:AV41" si="5">IF(AS33="","",AS33)</f>
        <v/>
      </c>
      <c r="AW33" s="306"/>
      <c r="AX33" s="306"/>
      <c r="AY33" s="297" t="str">
        <f t="shared" ref="AY33:AY41" si="6">IF(D33="","",IF($T$11="税込み",AM33,AA33))</f>
        <v/>
      </c>
      <c r="AZ33" s="297"/>
      <c r="BA33" s="297"/>
      <c r="BB33" s="297" t="str">
        <f t="shared" ref="BB33:BB41" si="7">IF(D33="","",IF($T$11="税込み",AP33,AD33))</f>
        <v/>
      </c>
      <c r="BC33" s="297"/>
      <c r="BD33" s="297"/>
      <c r="BE33" s="298" t="str">
        <f t="shared" ref="BE33:BE41" si="8">IF(Y33="式",W33&amp;Y33,W33&amp;Y33)</f>
        <v/>
      </c>
      <c r="BF33" s="298"/>
    </row>
    <row r="34" spans="1:59">
      <c r="A34" s="16"/>
      <c r="B34" s="189">
        <v>3</v>
      </c>
      <c r="C34" s="191"/>
      <c r="D34" s="375"/>
      <c r="E34" s="375"/>
      <c r="F34" s="375"/>
      <c r="G34" s="375"/>
      <c r="H34" s="375"/>
      <c r="I34" s="375"/>
      <c r="J34" s="375"/>
      <c r="K34" s="375"/>
      <c r="L34" s="375"/>
      <c r="M34" s="404"/>
      <c r="N34" s="404"/>
      <c r="O34" s="404"/>
      <c r="P34" s="404"/>
      <c r="Q34" s="404"/>
      <c r="R34" s="405"/>
      <c r="S34" s="405"/>
      <c r="T34" s="405"/>
      <c r="U34" s="405"/>
      <c r="V34" s="405"/>
      <c r="W34" s="372"/>
      <c r="X34" s="372"/>
      <c r="Y34" s="372"/>
      <c r="Z34" s="372"/>
      <c r="AA34" s="406"/>
      <c r="AB34" s="406"/>
      <c r="AC34" s="406"/>
      <c r="AD34" s="296" t="str">
        <f t="shared" si="0"/>
        <v/>
      </c>
      <c r="AE34" s="296"/>
      <c r="AF34" s="296"/>
      <c r="AG34" s="296" t="str">
        <f t="shared" si="1"/>
        <v/>
      </c>
      <c r="AH34" s="296"/>
      <c r="AI34" s="296"/>
      <c r="AJ34" s="296" t="str">
        <f t="shared" si="2"/>
        <v/>
      </c>
      <c r="AK34" s="296"/>
      <c r="AL34" s="296"/>
      <c r="AM34" s="296" t="str">
        <f t="shared" si="3"/>
        <v/>
      </c>
      <c r="AN34" s="296"/>
      <c r="AO34" s="296"/>
      <c r="AP34" s="296" t="str">
        <f t="shared" si="4"/>
        <v/>
      </c>
      <c r="AQ34" s="296"/>
      <c r="AR34" s="296"/>
      <c r="AS34" s="403"/>
      <c r="AT34" s="403"/>
      <c r="AU34" s="403"/>
      <c r="AV34" s="306" t="str">
        <f t="shared" si="5"/>
        <v/>
      </c>
      <c r="AW34" s="306"/>
      <c r="AX34" s="306"/>
      <c r="AY34" s="297" t="str">
        <f t="shared" si="6"/>
        <v/>
      </c>
      <c r="AZ34" s="297"/>
      <c r="BA34" s="297"/>
      <c r="BB34" s="297" t="str">
        <f t="shared" si="7"/>
        <v/>
      </c>
      <c r="BC34" s="297"/>
      <c r="BD34" s="297"/>
      <c r="BE34" s="298" t="str">
        <f t="shared" si="8"/>
        <v/>
      </c>
      <c r="BF34" s="298"/>
    </row>
    <row r="35" spans="1:59">
      <c r="A35" s="16"/>
      <c r="B35" s="189">
        <v>4</v>
      </c>
      <c r="C35" s="191"/>
      <c r="D35" s="375"/>
      <c r="E35" s="375"/>
      <c r="F35" s="375"/>
      <c r="G35" s="375"/>
      <c r="H35" s="375"/>
      <c r="I35" s="375"/>
      <c r="J35" s="375"/>
      <c r="K35" s="375"/>
      <c r="L35" s="375"/>
      <c r="M35" s="404"/>
      <c r="N35" s="404"/>
      <c r="O35" s="404"/>
      <c r="P35" s="404"/>
      <c r="Q35" s="404"/>
      <c r="R35" s="405"/>
      <c r="S35" s="405"/>
      <c r="T35" s="405"/>
      <c r="U35" s="405"/>
      <c r="V35" s="405"/>
      <c r="W35" s="372"/>
      <c r="X35" s="372"/>
      <c r="Y35" s="372"/>
      <c r="Z35" s="372"/>
      <c r="AA35" s="406"/>
      <c r="AB35" s="406"/>
      <c r="AC35" s="406"/>
      <c r="AD35" s="296" t="str">
        <f t="shared" si="0"/>
        <v/>
      </c>
      <c r="AE35" s="296"/>
      <c r="AF35" s="296"/>
      <c r="AG35" s="296" t="str">
        <f t="shared" si="1"/>
        <v/>
      </c>
      <c r="AH35" s="296"/>
      <c r="AI35" s="296"/>
      <c r="AJ35" s="296" t="str">
        <f t="shared" si="2"/>
        <v/>
      </c>
      <c r="AK35" s="296"/>
      <c r="AL35" s="296"/>
      <c r="AM35" s="296" t="str">
        <f t="shared" si="3"/>
        <v/>
      </c>
      <c r="AN35" s="296"/>
      <c r="AO35" s="296"/>
      <c r="AP35" s="296" t="str">
        <f t="shared" si="4"/>
        <v/>
      </c>
      <c r="AQ35" s="296"/>
      <c r="AR35" s="296"/>
      <c r="AS35" s="403"/>
      <c r="AT35" s="403"/>
      <c r="AU35" s="403"/>
      <c r="AV35" s="306" t="str">
        <f t="shared" si="5"/>
        <v/>
      </c>
      <c r="AW35" s="306"/>
      <c r="AX35" s="306"/>
      <c r="AY35" s="297" t="str">
        <f t="shared" si="6"/>
        <v/>
      </c>
      <c r="AZ35" s="297"/>
      <c r="BA35" s="297"/>
      <c r="BB35" s="297" t="str">
        <f t="shared" si="7"/>
        <v/>
      </c>
      <c r="BC35" s="297"/>
      <c r="BD35" s="297"/>
      <c r="BE35" s="298" t="str">
        <f t="shared" si="8"/>
        <v/>
      </c>
      <c r="BF35" s="298"/>
    </row>
    <row r="36" spans="1:59">
      <c r="A36" s="16"/>
      <c r="B36" s="189">
        <v>5</v>
      </c>
      <c r="C36" s="191"/>
      <c r="D36" s="375"/>
      <c r="E36" s="375"/>
      <c r="F36" s="375"/>
      <c r="G36" s="375"/>
      <c r="H36" s="375"/>
      <c r="I36" s="375"/>
      <c r="J36" s="375"/>
      <c r="K36" s="375"/>
      <c r="L36" s="375"/>
      <c r="M36" s="404"/>
      <c r="N36" s="404"/>
      <c r="O36" s="404"/>
      <c r="P36" s="404"/>
      <c r="Q36" s="404"/>
      <c r="R36" s="405"/>
      <c r="S36" s="405"/>
      <c r="T36" s="405"/>
      <c r="U36" s="405"/>
      <c r="V36" s="405"/>
      <c r="W36" s="372"/>
      <c r="X36" s="372"/>
      <c r="Y36" s="372"/>
      <c r="Z36" s="372"/>
      <c r="AA36" s="406"/>
      <c r="AB36" s="406"/>
      <c r="AC36" s="406"/>
      <c r="AD36" s="296" t="str">
        <f t="shared" si="0"/>
        <v/>
      </c>
      <c r="AE36" s="296"/>
      <c r="AF36" s="296"/>
      <c r="AG36" s="296" t="str">
        <f t="shared" si="1"/>
        <v/>
      </c>
      <c r="AH36" s="296"/>
      <c r="AI36" s="296"/>
      <c r="AJ36" s="296" t="str">
        <f t="shared" si="2"/>
        <v/>
      </c>
      <c r="AK36" s="296"/>
      <c r="AL36" s="296"/>
      <c r="AM36" s="296" t="str">
        <f t="shared" si="3"/>
        <v/>
      </c>
      <c r="AN36" s="296"/>
      <c r="AO36" s="296"/>
      <c r="AP36" s="296" t="str">
        <f t="shared" si="4"/>
        <v/>
      </c>
      <c r="AQ36" s="296"/>
      <c r="AR36" s="296"/>
      <c r="AS36" s="403"/>
      <c r="AT36" s="403"/>
      <c r="AU36" s="403"/>
      <c r="AV36" s="306" t="str">
        <f t="shared" si="5"/>
        <v/>
      </c>
      <c r="AW36" s="306"/>
      <c r="AX36" s="306"/>
      <c r="AY36" s="297" t="str">
        <f t="shared" si="6"/>
        <v/>
      </c>
      <c r="AZ36" s="297"/>
      <c r="BA36" s="297"/>
      <c r="BB36" s="297" t="str">
        <f t="shared" si="7"/>
        <v/>
      </c>
      <c r="BC36" s="297"/>
      <c r="BD36" s="297"/>
      <c r="BE36" s="298" t="str">
        <f t="shared" si="8"/>
        <v/>
      </c>
      <c r="BF36" s="298"/>
    </row>
    <row r="37" spans="1:59">
      <c r="A37" s="16"/>
      <c r="B37" s="189">
        <v>6</v>
      </c>
      <c r="C37" s="191"/>
      <c r="D37" s="375"/>
      <c r="E37" s="375"/>
      <c r="F37" s="375"/>
      <c r="G37" s="375"/>
      <c r="H37" s="375"/>
      <c r="I37" s="375"/>
      <c r="J37" s="375"/>
      <c r="K37" s="375"/>
      <c r="L37" s="375"/>
      <c r="M37" s="404"/>
      <c r="N37" s="404"/>
      <c r="O37" s="404"/>
      <c r="P37" s="404"/>
      <c r="Q37" s="404"/>
      <c r="R37" s="405"/>
      <c r="S37" s="405"/>
      <c r="T37" s="405"/>
      <c r="U37" s="405"/>
      <c r="V37" s="405"/>
      <c r="W37" s="372"/>
      <c r="X37" s="372"/>
      <c r="Y37" s="372"/>
      <c r="Z37" s="372"/>
      <c r="AA37" s="406"/>
      <c r="AB37" s="406"/>
      <c r="AC37" s="406"/>
      <c r="AD37" s="296" t="str">
        <f t="shared" si="0"/>
        <v/>
      </c>
      <c r="AE37" s="296"/>
      <c r="AF37" s="296"/>
      <c r="AG37" s="296" t="str">
        <f t="shared" si="1"/>
        <v/>
      </c>
      <c r="AH37" s="296"/>
      <c r="AI37" s="296"/>
      <c r="AJ37" s="296" t="str">
        <f>IF(D37="","",AG37*W37)</f>
        <v/>
      </c>
      <c r="AK37" s="296"/>
      <c r="AL37" s="296"/>
      <c r="AM37" s="296" t="str">
        <f t="shared" si="3"/>
        <v/>
      </c>
      <c r="AN37" s="296"/>
      <c r="AO37" s="296"/>
      <c r="AP37" s="296" t="str">
        <f t="shared" si="4"/>
        <v/>
      </c>
      <c r="AQ37" s="296"/>
      <c r="AR37" s="296"/>
      <c r="AS37" s="403"/>
      <c r="AT37" s="403"/>
      <c r="AU37" s="403"/>
      <c r="AV37" s="306" t="str">
        <f t="shared" si="5"/>
        <v/>
      </c>
      <c r="AW37" s="306"/>
      <c r="AX37" s="306"/>
      <c r="AY37" s="297" t="str">
        <f t="shared" si="6"/>
        <v/>
      </c>
      <c r="AZ37" s="297"/>
      <c r="BA37" s="297"/>
      <c r="BB37" s="297" t="str">
        <f t="shared" si="7"/>
        <v/>
      </c>
      <c r="BC37" s="297"/>
      <c r="BD37" s="297"/>
      <c r="BE37" s="298" t="str">
        <f t="shared" si="8"/>
        <v/>
      </c>
      <c r="BF37" s="298"/>
    </row>
    <row r="38" spans="1:59">
      <c r="A38" s="16"/>
      <c r="B38" s="189">
        <v>7</v>
      </c>
      <c r="C38" s="191"/>
      <c r="D38" s="375"/>
      <c r="E38" s="375"/>
      <c r="F38" s="375"/>
      <c r="G38" s="375"/>
      <c r="H38" s="375"/>
      <c r="I38" s="375"/>
      <c r="J38" s="375"/>
      <c r="K38" s="375"/>
      <c r="L38" s="375"/>
      <c r="M38" s="404"/>
      <c r="N38" s="404"/>
      <c r="O38" s="404"/>
      <c r="P38" s="404"/>
      <c r="Q38" s="404"/>
      <c r="R38" s="405"/>
      <c r="S38" s="405"/>
      <c r="T38" s="405"/>
      <c r="U38" s="405"/>
      <c r="V38" s="405"/>
      <c r="W38" s="372"/>
      <c r="X38" s="372"/>
      <c r="Y38" s="372"/>
      <c r="Z38" s="372"/>
      <c r="AA38" s="406"/>
      <c r="AB38" s="406"/>
      <c r="AC38" s="406"/>
      <c r="AD38" s="296" t="str">
        <f t="shared" si="0"/>
        <v/>
      </c>
      <c r="AE38" s="296"/>
      <c r="AF38" s="296"/>
      <c r="AG38" s="296" t="str">
        <f t="shared" si="1"/>
        <v/>
      </c>
      <c r="AH38" s="296"/>
      <c r="AI38" s="296"/>
      <c r="AJ38" s="296" t="str">
        <f t="shared" si="2"/>
        <v/>
      </c>
      <c r="AK38" s="296"/>
      <c r="AL38" s="296"/>
      <c r="AM38" s="296" t="str">
        <f t="shared" si="3"/>
        <v/>
      </c>
      <c r="AN38" s="296"/>
      <c r="AO38" s="296"/>
      <c r="AP38" s="296" t="str">
        <f t="shared" si="4"/>
        <v/>
      </c>
      <c r="AQ38" s="296"/>
      <c r="AR38" s="296"/>
      <c r="AS38" s="403"/>
      <c r="AT38" s="403"/>
      <c r="AU38" s="403"/>
      <c r="AV38" s="306" t="str">
        <f t="shared" si="5"/>
        <v/>
      </c>
      <c r="AW38" s="306"/>
      <c r="AX38" s="306"/>
      <c r="AY38" s="297" t="str">
        <f t="shared" si="6"/>
        <v/>
      </c>
      <c r="AZ38" s="297"/>
      <c r="BA38" s="297"/>
      <c r="BB38" s="297" t="str">
        <f t="shared" si="7"/>
        <v/>
      </c>
      <c r="BC38" s="297"/>
      <c r="BD38" s="297"/>
      <c r="BE38" s="298" t="str">
        <f t="shared" si="8"/>
        <v/>
      </c>
      <c r="BF38" s="298"/>
    </row>
    <row r="39" spans="1:59">
      <c r="A39" s="16"/>
      <c r="B39" s="189">
        <v>8</v>
      </c>
      <c r="C39" s="191"/>
      <c r="D39" s="375"/>
      <c r="E39" s="375"/>
      <c r="F39" s="375"/>
      <c r="G39" s="375"/>
      <c r="H39" s="375"/>
      <c r="I39" s="375"/>
      <c r="J39" s="375"/>
      <c r="K39" s="375"/>
      <c r="L39" s="375"/>
      <c r="M39" s="404"/>
      <c r="N39" s="404"/>
      <c r="O39" s="404"/>
      <c r="P39" s="404"/>
      <c r="Q39" s="404"/>
      <c r="R39" s="405"/>
      <c r="S39" s="405"/>
      <c r="T39" s="405"/>
      <c r="U39" s="405"/>
      <c r="V39" s="405"/>
      <c r="W39" s="372"/>
      <c r="X39" s="372"/>
      <c r="Y39" s="372"/>
      <c r="Z39" s="372"/>
      <c r="AA39" s="406"/>
      <c r="AB39" s="406"/>
      <c r="AC39" s="406"/>
      <c r="AD39" s="296" t="str">
        <f t="shared" si="0"/>
        <v/>
      </c>
      <c r="AE39" s="296"/>
      <c r="AF39" s="296"/>
      <c r="AG39" s="296" t="str">
        <f t="shared" si="1"/>
        <v/>
      </c>
      <c r="AH39" s="296"/>
      <c r="AI39" s="296"/>
      <c r="AJ39" s="296" t="str">
        <f t="shared" si="2"/>
        <v/>
      </c>
      <c r="AK39" s="296"/>
      <c r="AL39" s="296"/>
      <c r="AM39" s="296" t="str">
        <f t="shared" si="3"/>
        <v/>
      </c>
      <c r="AN39" s="296"/>
      <c r="AO39" s="296"/>
      <c r="AP39" s="296" t="str">
        <f t="shared" si="4"/>
        <v/>
      </c>
      <c r="AQ39" s="296"/>
      <c r="AR39" s="296"/>
      <c r="AS39" s="403"/>
      <c r="AT39" s="403"/>
      <c r="AU39" s="403"/>
      <c r="AV39" s="306" t="str">
        <f t="shared" si="5"/>
        <v/>
      </c>
      <c r="AW39" s="306"/>
      <c r="AX39" s="306"/>
      <c r="AY39" s="297" t="str">
        <f t="shared" si="6"/>
        <v/>
      </c>
      <c r="AZ39" s="297"/>
      <c r="BA39" s="297"/>
      <c r="BB39" s="297" t="str">
        <f t="shared" si="7"/>
        <v/>
      </c>
      <c r="BC39" s="297"/>
      <c r="BD39" s="297"/>
      <c r="BE39" s="298" t="str">
        <f t="shared" si="8"/>
        <v/>
      </c>
      <c r="BF39" s="298"/>
    </row>
    <row r="40" spans="1:59">
      <c r="A40" s="16"/>
      <c r="B40" s="189">
        <v>9</v>
      </c>
      <c r="C40" s="191"/>
      <c r="D40" s="375"/>
      <c r="E40" s="375"/>
      <c r="F40" s="375"/>
      <c r="G40" s="375"/>
      <c r="H40" s="375"/>
      <c r="I40" s="375"/>
      <c r="J40" s="375"/>
      <c r="K40" s="375"/>
      <c r="L40" s="375"/>
      <c r="M40" s="404"/>
      <c r="N40" s="404"/>
      <c r="O40" s="404"/>
      <c r="P40" s="404"/>
      <c r="Q40" s="404"/>
      <c r="R40" s="405"/>
      <c r="S40" s="405"/>
      <c r="T40" s="405"/>
      <c r="U40" s="405"/>
      <c r="V40" s="405"/>
      <c r="W40" s="372"/>
      <c r="X40" s="372"/>
      <c r="Y40" s="372"/>
      <c r="Z40" s="372"/>
      <c r="AA40" s="406"/>
      <c r="AB40" s="406"/>
      <c r="AC40" s="406"/>
      <c r="AD40" s="296" t="str">
        <f t="shared" si="0"/>
        <v/>
      </c>
      <c r="AE40" s="296"/>
      <c r="AF40" s="296"/>
      <c r="AG40" s="296" t="str">
        <f t="shared" si="1"/>
        <v/>
      </c>
      <c r="AH40" s="296"/>
      <c r="AI40" s="296"/>
      <c r="AJ40" s="296" t="str">
        <f t="shared" si="2"/>
        <v/>
      </c>
      <c r="AK40" s="296"/>
      <c r="AL40" s="296"/>
      <c r="AM40" s="296" t="str">
        <f t="shared" si="3"/>
        <v/>
      </c>
      <c r="AN40" s="296"/>
      <c r="AO40" s="296"/>
      <c r="AP40" s="296" t="str">
        <f t="shared" si="4"/>
        <v/>
      </c>
      <c r="AQ40" s="296"/>
      <c r="AR40" s="296"/>
      <c r="AS40" s="403"/>
      <c r="AT40" s="403"/>
      <c r="AU40" s="403"/>
      <c r="AV40" s="306" t="str">
        <f t="shared" si="5"/>
        <v/>
      </c>
      <c r="AW40" s="306"/>
      <c r="AX40" s="306"/>
      <c r="AY40" s="297" t="str">
        <f t="shared" si="6"/>
        <v/>
      </c>
      <c r="AZ40" s="297"/>
      <c r="BA40" s="297"/>
      <c r="BB40" s="297" t="str">
        <f t="shared" si="7"/>
        <v/>
      </c>
      <c r="BC40" s="297"/>
      <c r="BD40" s="297"/>
      <c r="BE40" s="298" t="str">
        <f t="shared" si="8"/>
        <v/>
      </c>
      <c r="BF40" s="298"/>
    </row>
    <row r="41" spans="1:59">
      <c r="A41" s="16"/>
      <c r="B41" s="189">
        <v>10</v>
      </c>
      <c r="C41" s="191"/>
      <c r="D41" s="375"/>
      <c r="E41" s="375"/>
      <c r="F41" s="375"/>
      <c r="G41" s="375"/>
      <c r="H41" s="375"/>
      <c r="I41" s="375"/>
      <c r="J41" s="375"/>
      <c r="K41" s="375"/>
      <c r="L41" s="375"/>
      <c r="M41" s="404"/>
      <c r="N41" s="404"/>
      <c r="O41" s="404"/>
      <c r="P41" s="404"/>
      <c r="Q41" s="404"/>
      <c r="R41" s="405"/>
      <c r="S41" s="405"/>
      <c r="T41" s="405"/>
      <c r="U41" s="405"/>
      <c r="V41" s="405"/>
      <c r="W41" s="372"/>
      <c r="X41" s="372"/>
      <c r="Y41" s="372"/>
      <c r="Z41" s="372"/>
      <c r="AA41" s="406"/>
      <c r="AB41" s="406"/>
      <c r="AC41" s="406"/>
      <c r="AD41" s="296" t="str">
        <f t="shared" si="0"/>
        <v/>
      </c>
      <c r="AE41" s="296"/>
      <c r="AF41" s="296"/>
      <c r="AG41" s="296" t="str">
        <f t="shared" si="1"/>
        <v/>
      </c>
      <c r="AH41" s="296"/>
      <c r="AI41" s="296"/>
      <c r="AJ41" s="296" t="str">
        <f t="shared" si="2"/>
        <v/>
      </c>
      <c r="AK41" s="296"/>
      <c r="AL41" s="296"/>
      <c r="AM41" s="296" t="str">
        <f t="shared" si="3"/>
        <v/>
      </c>
      <c r="AN41" s="296"/>
      <c r="AO41" s="296"/>
      <c r="AP41" s="296" t="str">
        <f t="shared" si="4"/>
        <v/>
      </c>
      <c r="AQ41" s="296"/>
      <c r="AR41" s="296"/>
      <c r="AS41" s="403"/>
      <c r="AT41" s="403"/>
      <c r="AU41" s="403"/>
      <c r="AV41" s="306" t="str">
        <f t="shared" si="5"/>
        <v/>
      </c>
      <c r="AW41" s="306"/>
      <c r="AX41" s="306"/>
      <c r="AY41" s="297" t="str">
        <f t="shared" si="6"/>
        <v/>
      </c>
      <c r="AZ41" s="297"/>
      <c r="BA41" s="297"/>
      <c r="BB41" s="297" t="str">
        <f t="shared" si="7"/>
        <v/>
      </c>
      <c r="BC41" s="297"/>
      <c r="BD41" s="297"/>
      <c r="BE41" s="298" t="str">
        <f t="shared" si="8"/>
        <v/>
      </c>
      <c r="BF41" s="298"/>
    </row>
    <row r="42" spans="1:59">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row>
    <row r="43" spans="1:59" ht="4.5" customHeight="1">
      <c r="A43" s="11"/>
      <c r="B43" s="18"/>
      <c r="C43" s="18"/>
      <c r="D43" s="18"/>
      <c r="E43" s="18"/>
      <c r="F43" s="18"/>
      <c r="G43" s="18"/>
      <c r="H43" s="18"/>
      <c r="I43" s="18"/>
      <c r="J43" s="18"/>
      <c r="K43" s="18"/>
      <c r="L43" s="17"/>
      <c r="M43" s="17"/>
      <c r="N43" s="17"/>
      <c r="O43" s="17"/>
      <c r="P43" s="17"/>
      <c r="Q43" s="17"/>
      <c r="R43" s="17"/>
      <c r="S43" s="17"/>
      <c r="T43" s="17"/>
      <c r="U43" s="17"/>
      <c r="V43" s="19"/>
      <c r="W43" s="19"/>
      <c r="X43" s="20"/>
      <c r="Y43" s="20"/>
      <c r="Z43" s="20"/>
      <c r="AA43" s="21"/>
    </row>
    <row r="44" spans="1:59" s="10" customFormat="1" ht="15" customHeight="1">
      <c r="A44" s="22" t="s">
        <v>80</v>
      </c>
      <c r="B44" s="22"/>
      <c r="BG44" s="23"/>
    </row>
    <row r="45" spans="1:59" s="10" customFormat="1" ht="4.5" customHeight="1" thickBot="1">
      <c r="B45" s="22"/>
      <c r="BG45" s="23"/>
    </row>
    <row r="46" spans="1:59" s="22" customFormat="1" ht="15" customHeight="1">
      <c r="B46" s="160" t="s">
        <v>81</v>
      </c>
      <c r="C46" s="161"/>
      <c r="D46" s="161"/>
      <c r="E46" s="161"/>
      <c r="F46" s="161"/>
      <c r="G46" s="161"/>
      <c r="H46" s="161"/>
      <c r="I46" s="161"/>
      <c r="J46" s="161"/>
      <c r="K46" s="162"/>
      <c r="L46" s="299" t="s">
        <v>82</v>
      </c>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1"/>
      <c r="BF46" s="24"/>
    </row>
    <row r="47" spans="1:59" s="22" customFormat="1" ht="12.95" customHeight="1">
      <c r="A47" s="264">
        <v>1</v>
      </c>
      <c r="B47" s="265" t="str">
        <f>IF(VLOOKUP(A47,$B$32:$L$41,3,FALSE)="","",VLOOKUP(A47,$B$32:$L$41,3,FALSE))</f>
        <v/>
      </c>
      <c r="C47" s="266"/>
      <c r="D47" s="266"/>
      <c r="E47" s="266"/>
      <c r="F47" s="266"/>
      <c r="G47" s="266"/>
      <c r="H47" s="266"/>
      <c r="I47" s="266"/>
      <c r="J47" s="266"/>
      <c r="K47" s="267"/>
      <c r="L47" s="234" t="s">
        <v>83</v>
      </c>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74"/>
      <c r="AL47" s="382"/>
      <c r="AM47" s="383"/>
      <c r="AN47" s="383"/>
      <c r="AO47" s="383"/>
      <c r="AP47" s="384"/>
      <c r="AQ47" s="234"/>
      <c r="AR47" s="235"/>
      <c r="AS47" s="235"/>
      <c r="AT47" s="235"/>
      <c r="AU47" s="235"/>
      <c r="AV47" s="235"/>
      <c r="AW47" s="235"/>
      <c r="AX47" s="235"/>
      <c r="AY47" s="235"/>
      <c r="AZ47" s="236"/>
      <c r="BF47" s="24"/>
    </row>
    <row r="48" spans="1:59" s="22" customFormat="1" ht="15" customHeight="1">
      <c r="A48" s="264"/>
      <c r="B48" s="268"/>
      <c r="C48" s="269"/>
      <c r="D48" s="269"/>
      <c r="E48" s="269"/>
      <c r="F48" s="269"/>
      <c r="G48" s="269"/>
      <c r="H48" s="269"/>
      <c r="I48" s="269"/>
      <c r="J48" s="269"/>
      <c r="K48" s="270"/>
      <c r="L48" s="237" t="s">
        <v>85</v>
      </c>
      <c r="M48" s="238"/>
      <c r="N48" s="239"/>
      <c r="O48" s="385"/>
      <c r="P48" s="386"/>
      <c r="Q48" s="387"/>
      <c r="R48" s="249" t="s">
        <v>87</v>
      </c>
      <c r="S48" s="250"/>
      <c r="T48" s="251"/>
      <c r="U48" s="376"/>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8"/>
      <c r="BF48" s="24"/>
    </row>
    <row r="49" spans="1:58" s="22" customFormat="1" ht="15" customHeight="1">
      <c r="A49" s="264"/>
      <c r="B49" s="271"/>
      <c r="C49" s="272"/>
      <c r="D49" s="272"/>
      <c r="E49" s="272"/>
      <c r="F49" s="272"/>
      <c r="G49" s="272"/>
      <c r="H49" s="272"/>
      <c r="I49" s="272"/>
      <c r="J49" s="272"/>
      <c r="K49" s="273"/>
      <c r="L49" s="240"/>
      <c r="M49" s="241"/>
      <c r="N49" s="242"/>
      <c r="O49" s="388"/>
      <c r="P49" s="389"/>
      <c r="Q49" s="390"/>
      <c r="R49" s="252"/>
      <c r="S49" s="253"/>
      <c r="T49" s="254"/>
      <c r="U49" s="379"/>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1"/>
      <c r="BF49" s="24"/>
    </row>
    <row r="50" spans="1:58" s="22" customFormat="1" ht="12.95" customHeight="1">
      <c r="A50" s="264">
        <v>2</v>
      </c>
      <c r="B50" s="265" t="str">
        <f t="shared" ref="B50" si="9">IF(VLOOKUP(A50,$B$32:$L$41,3,FALSE)="","",VLOOKUP(A50,$B$32:$L$41,3,FALSE))</f>
        <v/>
      </c>
      <c r="C50" s="266"/>
      <c r="D50" s="266"/>
      <c r="E50" s="266"/>
      <c r="F50" s="266"/>
      <c r="G50" s="266"/>
      <c r="H50" s="266"/>
      <c r="I50" s="266"/>
      <c r="J50" s="266"/>
      <c r="K50" s="267"/>
      <c r="L50" s="234" t="s">
        <v>83</v>
      </c>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74"/>
      <c r="AL50" s="382"/>
      <c r="AM50" s="383"/>
      <c r="AN50" s="383"/>
      <c r="AO50" s="383"/>
      <c r="AP50" s="384"/>
      <c r="AQ50" s="234"/>
      <c r="AR50" s="235"/>
      <c r="AS50" s="235"/>
      <c r="AT50" s="235"/>
      <c r="AU50" s="235"/>
      <c r="AV50" s="235"/>
      <c r="AW50" s="235"/>
      <c r="AX50" s="235"/>
      <c r="AY50" s="235"/>
      <c r="AZ50" s="236"/>
      <c r="BF50" s="24"/>
    </row>
    <row r="51" spans="1:58" s="22" customFormat="1" ht="15" customHeight="1">
      <c r="A51" s="264"/>
      <c r="B51" s="268"/>
      <c r="C51" s="269"/>
      <c r="D51" s="269"/>
      <c r="E51" s="269"/>
      <c r="F51" s="269"/>
      <c r="G51" s="269"/>
      <c r="H51" s="269"/>
      <c r="I51" s="269"/>
      <c r="J51" s="269"/>
      <c r="K51" s="270"/>
      <c r="L51" s="237" t="s">
        <v>85</v>
      </c>
      <c r="M51" s="238"/>
      <c r="N51" s="239"/>
      <c r="O51" s="385"/>
      <c r="P51" s="386"/>
      <c r="Q51" s="387"/>
      <c r="R51" s="249" t="s">
        <v>87</v>
      </c>
      <c r="S51" s="250"/>
      <c r="T51" s="251"/>
      <c r="U51" s="376"/>
      <c r="V51" s="377"/>
      <c r="W51" s="377"/>
      <c r="X51" s="377"/>
      <c r="Y51" s="377"/>
      <c r="Z51" s="377"/>
      <c r="AA51" s="377"/>
      <c r="AB51" s="377"/>
      <c r="AC51" s="377"/>
      <c r="AD51" s="377"/>
      <c r="AE51" s="377"/>
      <c r="AF51" s="377"/>
      <c r="AG51" s="377"/>
      <c r="AH51" s="377"/>
      <c r="AI51" s="377"/>
      <c r="AJ51" s="377"/>
      <c r="AK51" s="377"/>
      <c r="AL51" s="377"/>
      <c r="AM51" s="377"/>
      <c r="AN51" s="377"/>
      <c r="AO51" s="377"/>
      <c r="AP51" s="377"/>
      <c r="AQ51" s="377"/>
      <c r="AR51" s="377"/>
      <c r="AS51" s="377"/>
      <c r="AT51" s="377"/>
      <c r="AU51" s="377"/>
      <c r="AV51" s="377"/>
      <c r="AW51" s="377"/>
      <c r="AX51" s="377"/>
      <c r="AY51" s="377"/>
      <c r="AZ51" s="378"/>
      <c r="BF51" s="24"/>
    </row>
    <row r="52" spans="1:58" s="22" customFormat="1" ht="15" customHeight="1">
      <c r="A52" s="264"/>
      <c r="B52" s="271"/>
      <c r="C52" s="272"/>
      <c r="D52" s="272"/>
      <c r="E52" s="272"/>
      <c r="F52" s="272"/>
      <c r="G52" s="272"/>
      <c r="H52" s="272"/>
      <c r="I52" s="272"/>
      <c r="J52" s="272"/>
      <c r="K52" s="273"/>
      <c r="L52" s="240"/>
      <c r="M52" s="241"/>
      <c r="N52" s="242"/>
      <c r="O52" s="388"/>
      <c r="P52" s="389"/>
      <c r="Q52" s="390"/>
      <c r="R52" s="252"/>
      <c r="S52" s="253"/>
      <c r="T52" s="254"/>
      <c r="U52" s="379"/>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1"/>
      <c r="BF52" s="24"/>
    </row>
    <row r="53" spans="1:58" s="22" customFormat="1" ht="12.95" customHeight="1">
      <c r="A53" s="264">
        <v>3</v>
      </c>
      <c r="B53" s="265" t="str">
        <f t="shared" ref="B53" si="10">IF(VLOOKUP(A53,$B$32:$L$41,3,FALSE)="","",VLOOKUP(A53,$B$32:$L$41,3,FALSE))</f>
        <v/>
      </c>
      <c r="C53" s="266"/>
      <c r="D53" s="266"/>
      <c r="E53" s="266"/>
      <c r="F53" s="266"/>
      <c r="G53" s="266"/>
      <c r="H53" s="266"/>
      <c r="I53" s="266"/>
      <c r="J53" s="266"/>
      <c r="K53" s="267"/>
      <c r="L53" s="234" t="s">
        <v>83</v>
      </c>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74"/>
      <c r="AL53" s="382"/>
      <c r="AM53" s="383"/>
      <c r="AN53" s="383"/>
      <c r="AO53" s="383"/>
      <c r="AP53" s="384"/>
      <c r="AQ53" s="234"/>
      <c r="AR53" s="235"/>
      <c r="AS53" s="235"/>
      <c r="AT53" s="235"/>
      <c r="AU53" s="235"/>
      <c r="AV53" s="235"/>
      <c r="AW53" s="235"/>
      <c r="AX53" s="235"/>
      <c r="AY53" s="235"/>
      <c r="AZ53" s="236"/>
      <c r="BF53" s="24"/>
    </row>
    <row r="54" spans="1:58" s="22" customFormat="1" ht="15" customHeight="1">
      <c r="A54" s="264"/>
      <c r="B54" s="268"/>
      <c r="C54" s="269"/>
      <c r="D54" s="269"/>
      <c r="E54" s="269"/>
      <c r="F54" s="269"/>
      <c r="G54" s="269"/>
      <c r="H54" s="269"/>
      <c r="I54" s="269"/>
      <c r="J54" s="269"/>
      <c r="K54" s="270"/>
      <c r="L54" s="237" t="s">
        <v>85</v>
      </c>
      <c r="M54" s="238"/>
      <c r="N54" s="239"/>
      <c r="O54" s="385"/>
      <c r="P54" s="386"/>
      <c r="Q54" s="387"/>
      <c r="R54" s="249" t="s">
        <v>87</v>
      </c>
      <c r="S54" s="250"/>
      <c r="T54" s="251"/>
      <c r="U54" s="376"/>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8"/>
      <c r="BF54" s="24"/>
    </row>
    <row r="55" spans="1:58" s="22" customFormat="1" ht="15" customHeight="1">
      <c r="A55" s="264"/>
      <c r="B55" s="271"/>
      <c r="C55" s="272"/>
      <c r="D55" s="272"/>
      <c r="E55" s="272"/>
      <c r="F55" s="272"/>
      <c r="G55" s="272"/>
      <c r="H55" s="272"/>
      <c r="I55" s="272"/>
      <c r="J55" s="272"/>
      <c r="K55" s="273"/>
      <c r="L55" s="240"/>
      <c r="M55" s="241"/>
      <c r="N55" s="242"/>
      <c r="O55" s="388"/>
      <c r="P55" s="389"/>
      <c r="Q55" s="390"/>
      <c r="R55" s="252"/>
      <c r="S55" s="253"/>
      <c r="T55" s="254"/>
      <c r="U55" s="379"/>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1"/>
      <c r="BF55" s="24"/>
    </row>
    <row r="56" spans="1:58" s="22" customFormat="1" ht="12.95" customHeight="1">
      <c r="A56" s="264">
        <v>4</v>
      </c>
      <c r="B56" s="265" t="str">
        <f t="shared" ref="B56" si="11">IF(VLOOKUP(A56,$B$32:$L$41,3,FALSE)="","",VLOOKUP(A56,$B$32:$L$41,3,FALSE))</f>
        <v/>
      </c>
      <c r="C56" s="266"/>
      <c r="D56" s="266"/>
      <c r="E56" s="266"/>
      <c r="F56" s="266"/>
      <c r="G56" s="266"/>
      <c r="H56" s="266"/>
      <c r="I56" s="266"/>
      <c r="J56" s="266"/>
      <c r="K56" s="267"/>
      <c r="L56" s="234" t="s">
        <v>83</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74"/>
      <c r="AL56" s="382"/>
      <c r="AM56" s="383"/>
      <c r="AN56" s="383"/>
      <c r="AO56" s="383"/>
      <c r="AP56" s="384"/>
      <c r="AQ56" s="234"/>
      <c r="AR56" s="235"/>
      <c r="AS56" s="235"/>
      <c r="AT56" s="235"/>
      <c r="AU56" s="235"/>
      <c r="AV56" s="235"/>
      <c r="AW56" s="235"/>
      <c r="AX56" s="235"/>
      <c r="AY56" s="235"/>
      <c r="AZ56" s="236"/>
      <c r="BF56" s="24"/>
    </row>
    <row r="57" spans="1:58" s="22" customFormat="1" ht="15" customHeight="1">
      <c r="A57" s="264"/>
      <c r="B57" s="268"/>
      <c r="C57" s="269"/>
      <c r="D57" s="269"/>
      <c r="E57" s="269"/>
      <c r="F57" s="269"/>
      <c r="G57" s="269"/>
      <c r="H57" s="269"/>
      <c r="I57" s="269"/>
      <c r="J57" s="269"/>
      <c r="K57" s="270"/>
      <c r="L57" s="237" t="s">
        <v>85</v>
      </c>
      <c r="M57" s="238"/>
      <c r="N57" s="239"/>
      <c r="O57" s="385"/>
      <c r="P57" s="386"/>
      <c r="Q57" s="387"/>
      <c r="R57" s="249" t="s">
        <v>87</v>
      </c>
      <c r="S57" s="250"/>
      <c r="T57" s="251"/>
      <c r="U57" s="376"/>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378"/>
      <c r="BF57" s="24"/>
    </row>
    <row r="58" spans="1:58" s="22" customFormat="1" ht="15" customHeight="1">
      <c r="A58" s="264"/>
      <c r="B58" s="271"/>
      <c r="C58" s="272"/>
      <c r="D58" s="272"/>
      <c r="E58" s="272"/>
      <c r="F58" s="272"/>
      <c r="G58" s="272"/>
      <c r="H58" s="272"/>
      <c r="I58" s="272"/>
      <c r="J58" s="272"/>
      <c r="K58" s="273"/>
      <c r="L58" s="240"/>
      <c r="M58" s="241"/>
      <c r="N58" s="242"/>
      <c r="O58" s="388"/>
      <c r="P58" s="389"/>
      <c r="Q58" s="390"/>
      <c r="R58" s="252"/>
      <c r="S58" s="253"/>
      <c r="T58" s="254"/>
      <c r="U58" s="379"/>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c r="AY58" s="380"/>
      <c r="AZ58" s="381"/>
      <c r="BF58" s="24"/>
    </row>
    <row r="59" spans="1:58" s="22" customFormat="1" ht="12.95" customHeight="1">
      <c r="A59" s="264">
        <v>5</v>
      </c>
      <c r="B59" s="265" t="str">
        <f t="shared" ref="B59" si="12">IF(VLOOKUP(A59,$B$32:$L$41,3,FALSE)="","",VLOOKUP(A59,$B$32:$L$41,3,FALSE))</f>
        <v/>
      </c>
      <c r="C59" s="266"/>
      <c r="D59" s="266"/>
      <c r="E59" s="266"/>
      <c r="F59" s="266"/>
      <c r="G59" s="266"/>
      <c r="H59" s="266"/>
      <c r="I59" s="266"/>
      <c r="J59" s="266"/>
      <c r="K59" s="267"/>
      <c r="L59" s="234" t="s">
        <v>83</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74"/>
      <c r="AL59" s="382"/>
      <c r="AM59" s="383"/>
      <c r="AN59" s="383"/>
      <c r="AO59" s="383"/>
      <c r="AP59" s="384"/>
      <c r="AQ59" s="234"/>
      <c r="AR59" s="235"/>
      <c r="AS59" s="235"/>
      <c r="AT59" s="235"/>
      <c r="AU59" s="235"/>
      <c r="AV59" s="235"/>
      <c r="AW59" s="235"/>
      <c r="AX59" s="235"/>
      <c r="AY59" s="235"/>
      <c r="AZ59" s="236"/>
      <c r="BF59" s="24"/>
    </row>
    <row r="60" spans="1:58" s="22" customFormat="1" ht="15" customHeight="1">
      <c r="A60" s="264"/>
      <c r="B60" s="268"/>
      <c r="C60" s="269"/>
      <c r="D60" s="269"/>
      <c r="E60" s="269"/>
      <c r="F60" s="269"/>
      <c r="G60" s="269"/>
      <c r="H60" s="269"/>
      <c r="I60" s="269"/>
      <c r="J60" s="269"/>
      <c r="K60" s="270"/>
      <c r="L60" s="237" t="s">
        <v>85</v>
      </c>
      <c r="M60" s="238"/>
      <c r="N60" s="239"/>
      <c r="O60" s="385"/>
      <c r="P60" s="386"/>
      <c r="Q60" s="387"/>
      <c r="R60" s="249" t="s">
        <v>87</v>
      </c>
      <c r="S60" s="250"/>
      <c r="T60" s="251"/>
      <c r="U60" s="376"/>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c r="AZ60" s="378"/>
      <c r="BF60" s="24"/>
    </row>
    <row r="61" spans="1:58" s="22" customFormat="1" ht="15" customHeight="1">
      <c r="A61" s="264"/>
      <c r="B61" s="271"/>
      <c r="C61" s="272"/>
      <c r="D61" s="272"/>
      <c r="E61" s="272"/>
      <c r="F61" s="272"/>
      <c r="G61" s="272"/>
      <c r="H61" s="272"/>
      <c r="I61" s="272"/>
      <c r="J61" s="272"/>
      <c r="K61" s="273"/>
      <c r="L61" s="240"/>
      <c r="M61" s="241"/>
      <c r="N61" s="242"/>
      <c r="O61" s="388"/>
      <c r="P61" s="389"/>
      <c r="Q61" s="390"/>
      <c r="R61" s="252"/>
      <c r="S61" s="253"/>
      <c r="T61" s="254"/>
      <c r="U61" s="379"/>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c r="AZ61" s="381"/>
      <c r="BF61" s="24"/>
    </row>
    <row r="62" spans="1:58" s="22" customFormat="1" ht="12.95" customHeight="1">
      <c r="A62" s="264">
        <v>6</v>
      </c>
      <c r="B62" s="265" t="str">
        <f t="shared" ref="B62" si="13">IF(VLOOKUP(A62,$B$32:$L$41,3,FALSE)="","",VLOOKUP(A62,$B$32:$L$41,3,FALSE))</f>
        <v/>
      </c>
      <c r="C62" s="266"/>
      <c r="D62" s="266"/>
      <c r="E62" s="266"/>
      <c r="F62" s="266"/>
      <c r="G62" s="266"/>
      <c r="H62" s="266"/>
      <c r="I62" s="266"/>
      <c r="J62" s="266"/>
      <c r="K62" s="267"/>
      <c r="L62" s="234" t="s">
        <v>83</v>
      </c>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74"/>
      <c r="AL62" s="382"/>
      <c r="AM62" s="383"/>
      <c r="AN62" s="383"/>
      <c r="AO62" s="383"/>
      <c r="AP62" s="384"/>
      <c r="AQ62" s="234"/>
      <c r="AR62" s="235"/>
      <c r="AS62" s="235"/>
      <c r="AT62" s="235"/>
      <c r="AU62" s="235"/>
      <c r="AV62" s="235"/>
      <c r="AW62" s="235"/>
      <c r="AX62" s="235"/>
      <c r="AY62" s="235"/>
      <c r="AZ62" s="236"/>
      <c r="BF62" s="24"/>
    </row>
    <row r="63" spans="1:58" s="22" customFormat="1" ht="15" customHeight="1">
      <c r="A63" s="264"/>
      <c r="B63" s="268"/>
      <c r="C63" s="269"/>
      <c r="D63" s="269"/>
      <c r="E63" s="269"/>
      <c r="F63" s="269"/>
      <c r="G63" s="269"/>
      <c r="H63" s="269"/>
      <c r="I63" s="269"/>
      <c r="J63" s="269"/>
      <c r="K63" s="270"/>
      <c r="L63" s="237" t="s">
        <v>85</v>
      </c>
      <c r="M63" s="238"/>
      <c r="N63" s="239"/>
      <c r="O63" s="385"/>
      <c r="P63" s="386"/>
      <c r="Q63" s="387"/>
      <c r="R63" s="249" t="s">
        <v>87</v>
      </c>
      <c r="S63" s="250"/>
      <c r="T63" s="251"/>
      <c r="U63" s="376"/>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8"/>
      <c r="BF63" s="24"/>
    </row>
    <row r="64" spans="1:58" s="22" customFormat="1" ht="15" customHeight="1">
      <c r="A64" s="264"/>
      <c r="B64" s="271"/>
      <c r="C64" s="272"/>
      <c r="D64" s="272"/>
      <c r="E64" s="272"/>
      <c r="F64" s="272"/>
      <c r="G64" s="272"/>
      <c r="H64" s="272"/>
      <c r="I64" s="272"/>
      <c r="J64" s="272"/>
      <c r="K64" s="273"/>
      <c r="L64" s="240"/>
      <c r="M64" s="241"/>
      <c r="N64" s="242"/>
      <c r="O64" s="388"/>
      <c r="P64" s="389"/>
      <c r="Q64" s="390"/>
      <c r="R64" s="252"/>
      <c r="S64" s="253"/>
      <c r="T64" s="254"/>
      <c r="U64" s="379"/>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1"/>
      <c r="BF64" s="24"/>
    </row>
    <row r="65" spans="1:58" s="22" customFormat="1" ht="12.95" customHeight="1">
      <c r="A65" s="264">
        <v>7</v>
      </c>
      <c r="B65" s="265" t="str">
        <f t="shared" ref="B65" si="14">IF(VLOOKUP(A65,$B$32:$L$41,3,FALSE)="","",VLOOKUP(A65,$B$32:$L$41,3,FALSE))</f>
        <v/>
      </c>
      <c r="C65" s="266"/>
      <c r="D65" s="266"/>
      <c r="E65" s="266"/>
      <c r="F65" s="266"/>
      <c r="G65" s="266"/>
      <c r="H65" s="266"/>
      <c r="I65" s="266"/>
      <c r="J65" s="266"/>
      <c r="K65" s="267"/>
      <c r="L65" s="234" t="s">
        <v>83</v>
      </c>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74"/>
      <c r="AL65" s="382"/>
      <c r="AM65" s="383"/>
      <c r="AN65" s="383"/>
      <c r="AO65" s="383"/>
      <c r="AP65" s="384"/>
      <c r="AQ65" s="234"/>
      <c r="AR65" s="235"/>
      <c r="AS65" s="235"/>
      <c r="AT65" s="235"/>
      <c r="AU65" s="235"/>
      <c r="AV65" s="235"/>
      <c r="AW65" s="235"/>
      <c r="AX65" s="235"/>
      <c r="AY65" s="235"/>
      <c r="AZ65" s="236"/>
      <c r="BF65" s="24"/>
    </row>
    <row r="66" spans="1:58" s="22" customFormat="1" ht="15" customHeight="1">
      <c r="A66" s="264"/>
      <c r="B66" s="268"/>
      <c r="C66" s="269"/>
      <c r="D66" s="269"/>
      <c r="E66" s="269"/>
      <c r="F66" s="269"/>
      <c r="G66" s="269"/>
      <c r="H66" s="269"/>
      <c r="I66" s="269"/>
      <c r="J66" s="269"/>
      <c r="K66" s="270"/>
      <c r="L66" s="237" t="s">
        <v>85</v>
      </c>
      <c r="M66" s="238"/>
      <c r="N66" s="239"/>
      <c r="O66" s="385"/>
      <c r="P66" s="386"/>
      <c r="Q66" s="387"/>
      <c r="R66" s="249" t="s">
        <v>87</v>
      </c>
      <c r="S66" s="250"/>
      <c r="T66" s="251"/>
      <c r="U66" s="376"/>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8"/>
      <c r="BF66" s="24"/>
    </row>
    <row r="67" spans="1:58" s="22" customFormat="1" ht="15" customHeight="1">
      <c r="A67" s="264"/>
      <c r="B67" s="271"/>
      <c r="C67" s="272"/>
      <c r="D67" s="272"/>
      <c r="E67" s="272"/>
      <c r="F67" s="272"/>
      <c r="G67" s="272"/>
      <c r="H67" s="272"/>
      <c r="I67" s="272"/>
      <c r="J67" s="272"/>
      <c r="K67" s="273"/>
      <c r="L67" s="240"/>
      <c r="M67" s="241"/>
      <c r="N67" s="242"/>
      <c r="O67" s="388"/>
      <c r="P67" s="389"/>
      <c r="Q67" s="390"/>
      <c r="R67" s="252"/>
      <c r="S67" s="253"/>
      <c r="T67" s="254"/>
      <c r="U67" s="379"/>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1"/>
      <c r="BF67" s="24" t="s">
        <v>93</v>
      </c>
    </row>
    <row r="68" spans="1:58" s="22" customFormat="1" ht="12.95" customHeight="1">
      <c r="A68" s="264">
        <v>8</v>
      </c>
      <c r="B68" s="265" t="str">
        <f t="shared" ref="B68" si="15">IF(VLOOKUP(A68,$B$32:$L$41,3,FALSE)="","",VLOOKUP(A68,$B$32:$L$41,3,FALSE))</f>
        <v/>
      </c>
      <c r="C68" s="266"/>
      <c r="D68" s="266"/>
      <c r="E68" s="266"/>
      <c r="F68" s="266"/>
      <c r="G68" s="266"/>
      <c r="H68" s="266"/>
      <c r="I68" s="266"/>
      <c r="J68" s="266"/>
      <c r="K68" s="267"/>
      <c r="L68" s="234" t="s">
        <v>83</v>
      </c>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74"/>
      <c r="AL68" s="382"/>
      <c r="AM68" s="383"/>
      <c r="AN68" s="383"/>
      <c r="AO68" s="383"/>
      <c r="AP68" s="384"/>
      <c r="AQ68" s="234"/>
      <c r="AR68" s="235"/>
      <c r="AS68" s="235"/>
      <c r="AT68" s="235"/>
      <c r="AU68" s="235"/>
      <c r="AV68" s="235"/>
      <c r="AW68" s="235"/>
      <c r="AX68" s="235"/>
      <c r="AY68" s="235"/>
      <c r="AZ68" s="236"/>
      <c r="BF68" s="24" t="s">
        <v>94</v>
      </c>
    </row>
    <row r="69" spans="1:58" s="22" customFormat="1" ht="15" customHeight="1">
      <c r="A69" s="264"/>
      <c r="B69" s="268"/>
      <c r="C69" s="269"/>
      <c r="D69" s="269"/>
      <c r="E69" s="269"/>
      <c r="F69" s="269"/>
      <c r="G69" s="269"/>
      <c r="H69" s="269"/>
      <c r="I69" s="269"/>
      <c r="J69" s="269"/>
      <c r="K69" s="270"/>
      <c r="L69" s="237" t="s">
        <v>85</v>
      </c>
      <c r="M69" s="238"/>
      <c r="N69" s="239"/>
      <c r="O69" s="385"/>
      <c r="P69" s="386"/>
      <c r="Q69" s="387"/>
      <c r="R69" s="249" t="s">
        <v>87</v>
      </c>
      <c r="S69" s="250"/>
      <c r="T69" s="251"/>
      <c r="U69" s="376"/>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8"/>
      <c r="BF69" s="24"/>
    </row>
    <row r="70" spans="1:58" s="22" customFormat="1" ht="15" customHeight="1">
      <c r="A70" s="264"/>
      <c r="B70" s="271"/>
      <c r="C70" s="272"/>
      <c r="D70" s="272"/>
      <c r="E70" s="272"/>
      <c r="F70" s="272"/>
      <c r="G70" s="272"/>
      <c r="H70" s="272"/>
      <c r="I70" s="272"/>
      <c r="J70" s="272"/>
      <c r="K70" s="273"/>
      <c r="L70" s="240"/>
      <c r="M70" s="241"/>
      <c r="N70" s="242"/>
      <c r="O70" s="388"/>
      <c r="P70" s="389"/>
      <c r="Q70" s="390"/>
      <c r="R70" s="252"/>
      <c r="S70" s="253"/>
      <c r="T70" s="254"/>
      <c r="U70" s="379"/>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0"/>
      <c r="AY70" s="380"/>
      <c r="AZ70" s="381"/>
      <c r="BF70" s="24" t="s">
        <v>86</v>
      </c>
    </row>
    <row r="71" spans="1:58" s="22" customFormat="1" ht="12.95" customHeight="1">
      <c r="A71" s="264">
        <v>9</v>
      </c>
      <c r="B71" s="265" t="str">
        <f t="shared" ref="B71" si="16">IF(VLOOKUP(A71,$B$32:$L$41,3,FALSE)="","",VLOOKUP(A71,$B$32:$L$41,3,FALSE))</f>
        <v/>
      </c>
      <c r="C71" s="266"/>
      <c r="D71" s="266"/>
      <c r="E71" s="266"/>
      <c r="F71" s="266"/>
      <c r="G71" s="266"/>
      <c r="H71" s="266"/>
      <c r="I71" s="266"/>
      <c r="J71" s="266"/>
      <c r="K71" s="267"/>
      <c r="L71" s="234" t="s">
        <v>83</v>
      </c>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74"/>
      <c r="AL71" s="382"/>
      <c r="AM71" s="383"/>
      <c r="AN71" s="383"/>
      <c r="AO71" s="383"/>
      <c r="AP71" s="384"/>
      <c r="AQ71" s="234"/>
      <c r="AR71" s="235"/>
      <c r="AS71" s="235"/>
      <c r="AT71" s="235"/>
      <c r="AU71" s="235"/>
      <c r="AV71" s="235"/>
      <c r="AW71" s="235"/>
      <c r="AX71" s="235"/>
      <c r="AY71" s="235"/>
      <c r="AZ71" s="236"/>
      <c r="BF71" s="24" t="s">
        <v>89</v>
      </c>
    </row>
    <row r="72" spans="1:58" s="22" customFormat="1" ht="15" customHeight="1">
      <c r="A72" s="264"/>
      <c r="B72" s="268"/>
      <c r="C72" s="269"/>
      <c r="D72" s="269"/>
      <c r="E72" s="269"/>
      <c r="F72" s="269"/>
      <c r="G72" s="269"/>
      <c r="H72" s="269"/>
      <c r="I72" s="269"/>
      <c r="J72" s="269"/>
      <c r="K72" s="270"/>
      <c r="L72" s="237" t="s">
        <v>85</v>
      </c>
      <c r="M72" s="238"/>
      <c r="N72" s="239"/>
      <c r="O72" s="385"/>
      <c r="P72" s="386"/>
      <c r="Q72" s="387"/>
      <c r="R72" s="249" t="s">
        <v>87</v>
      </c>
      <c r="S72" s="250"/>
      <c r="T72" s="251"/>
      <c r="U72" s="376"/>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c r="AZ72" s="378"/>
      <c r="BF72" s="24" t="s">
        <v>91</v>
      </c>
    </row>
    <row r="73" spans="1:58" s="22" customFormat="1" ht="15" customHeight="1">
      <c r="A73" s="264"/>
      <c r="B73" s="271"/>
      <c r="C73" s="272"/>
      <c r="D73" s="272"/>
      <c r="E73" s="272"/>
      <c r="F73" s="272"/>
      <c r="G73" s="272"/>
      <c r="H73" s="272"/>
      <c r="I73" s="272"/>
      <c r="J73" s="272"/>
      <c r="K73" s="273"/>
      <c r="L73" s="240"/>
      <c r="M73" s="241"/>
      <c r="N73" s="242"/>
      <c r="O73" s="388"/>
      <c r="P73" s="389"/>
      <c r="Q73" s="390"/>
      <c r="R73" s="252"/>
      <c r="S73" s="253"/>
      <c r="T73" s="254"/>
      <c r="U73" s="379"/>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1"/>
      <c r="BF73" s="24"/>
    </row>
    <row r="74" spans="1:58" s="22" customFormat="1" ht="12.95" customHeight="1">
      <c r="A74" s="264">
        <v>10</v>
      </c>
      <c r="B74" s="265" t="str">
        <f t="shared" ref="B74" si="17">IF(VLOOKUP(A74,$B$32:$L$41,3,FALSE)="","",VLOOKUP(A74,$B$32:$L$41,3,FALSE))</f>
        <v/>
      </c>
      <c r="C74" s="266"/>
      <c r="D74" s="266"/>
      <c r="E74" s="266"/>
      <c r="F74" s="266"/>
      <c r="G74" s="266"/>
      <c r="H74" s="266"/>
      <c r="I74" s="266"/>
      <c r="J74" s="266"/>
      <c r="K74" s="267"/>
      <c r="L74" s="234" t="s">
        <v>83</v>
      </c>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74"/>
      <c r="AL74" s="382"/>
      <c r="AM74" s="383"/>
      <c r="AN74" s="383"/>
      <c r="AO74" s="383"/>
      <c r="AP74" s="384"/>
      <c r="AQ74" s="234"/>
      <c r="AR74" s="235"/>
      <c r="AS74" s="235"/>
      <c r="AT74" s="235"/>
      <c r="AU74" s="235"/>
      <c r="AV74" s="235"/>
      <c r="AW74" s="235"/>
      <c r="AX74" s="235"/>
      <c r="AY74" s="235"/>
      <c r="AZ74" s="236"/>
    </row>
    <row r="75" spans="1:58" s="22" customFormat="1" ht="15" customHeight="1">
      <c r="A75" s="264"/>
      <c r="B75" s="268"/>
      <c r="C75" s="269"/>
      <c r="D75" s="269"/>
      <c r="E75" s="269"/>
      <c r="F75" s="269"/>
      <c r="G75" s="269"/>
      <c r="H75" s="269"/>
      <c r="I75" s="269"/>
      <c r="J75" s="269"/>
      <c r="K75" s="270"/>
      <c r="L75" s="237" t="s">
        <v>85</v>
      </c>
      <c r="M75" s="238"/>
      <c r="N75" s="239"/>
      <c r="O75" s="385"/>
      <c r="P75" s="386"/>
      <c r="Q75" s="387"/>
      <c r="R75" s="249" t="s">
        <v>87</v>
      </c>
      <c r="S75" s="250"/>
      <c r="T75" s="251"/>
      <c r="U75" s="376"/>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8"/>
    </row>
    <row r="76" spans="1:58" s="22" customFormat="1" ht="15" customHeight="1" thickBot="1">
      <c r="A76" s="264"/>
      <c r="B76" s="271"/>
      <c r="C76" s="272"/>
      <c r="D76" s="272"/>
      <c r="E76" s="272"/>
      <c r="F76" s="272"/>
      <c r="G76" s="272"/>
      <c r="H76" s="272"/>
      <c r="I76" s="272"/>
      <c r="J76" s="272"/>
      <c r="K76" s="273"/>
      <c r="L76" s="275"/>
      <c r="M76" s="276"/>
      <c r="N76" s="277"/>
      <c r="O76" s="392"/>
      <c r="P76" s="393"/>
      <c r="Q76" s="394"/>
      <c r="R76" s="278"/>
      <c r="S76" s="279"/>
      <c r="T76" s="280"/>
      <c r="U76" s="400"/>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2"/>
    </row>
    <row r="77" spans="1:58" s="22" customFormat="1" ht="15" customHeight="1">
      <c r="A77" s="25"/>
      <c r="C77" s="18"/>
      <c r="D77" s="18"/>
      <c r="E77" s="18"/>
      <c r="F77" s="18"/>
      <c r="G77" s="18"/>
      <c r="H77" s="18"/>
      <c r="I77" s="18"/>
      <c r="J77" s="18"/>
      <c r="K77" s="18"/>
      <c r="L77" s="18"/>
      <c r="M77" s="26"/>
      <c r="N77" s="26"/>
      <c r="O77" s="26"/>
      <c r="P77" s="27"/>
      <c r="Q77" s="27"/>
      <c r="R77" s="27"/>
      <c r="S77" s="12"/>
      <c r="T77" s="12"/>
      <c r="U77" s="12"/>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row>
    <row r="78" spans="1:58" s="22" customFormat="1" ht="1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row>
    <row r="79" spans="1:58" s="22" customFormat="1" ht="1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row>
    <row r="80" spans="1:58" s="22" customFormat="1" ht="15" customHeight="1">
      <c r="A80" s="25"/>
      <c r="B80" s="232" t="s">
        <v>225</v>
      </c>
      <c r="C80" s="232"/>
      <c r="D80" s="232"/>
      <c r="E80" s="232"/>
      <c r="F80" s="232"/>
      <c r="G80" s="232"/>
      <c r="H80" s="232"/>
      <c r="I80" s="233"/>
      <c r="J80" s="192" t="s">
        <v>56</v>
      </c>
      <c r="K80" s="192"/>
      <c r="L80" s="192"/>
      <c r="M80" s="192"/>
      <c r="N80" s="192"/>
      <c r="O80" s="193" t="e">
        <f>SUM(AH83:AL92,U96:Y115)*$BC$15</f>
        <v>#DIV/0!</v>
      </c>
      <c r="P80" s="193"/>
      <c r="Q80" s="193"/>
      <c r="R80" s="193"/>
      <c r="S80" s="193"/>
      <c r="T80" s="193"/>
      <c r="U80" s="29"/>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row>
    <row r="81" spans="1:64" s="22" customFormat="1" ht="15" customHeight="1">
      <c r="A81" s="25"/>
      <c r="B81" s="25"/>
      <c r="C81" s="431" t="s">
        <v>96</v>
      </c>
      <c r="D81" s="431"/>
      <c r="E81" s="431"/>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row>
    <row r="82" spans="1:64" s="22" customFormat="1" ht="15" customHeight="1">
      <c r="A82" s="25"/>
      <c r="B82" s="179"/>
      <c r="C82" s="179"/>
      <c r="D82" s="179" t="s">
        <v>81</v>
      </c>
      <c r="E82" s="179"/>
      <c r="F82" s="179"/>
      <c r="G82" s="179"/>
      <c r="H82" s="179"/>
      <c r="I82" s="179"/>
      <c r="J82" s="179"/>
      <c r="K82" s="179"/>
      <c r="L82" s="179"/>
      <c r="M82" s="229" t="s">
        <v>97</v>
      </c>
      <c r="N82" s="230"/>
      <c r="O82" s="230"/>
      <c r="P82" s="230"/>
      <c r="Q82" s="230"/>
      <c r="R82" s="230"/>
      <c r="S82" s="230"/>
      <c r="T82" s="231"/>
      <c r="U82" s="229" t="s">
        <v>98</v>
      </c>
      <c r="V82" s="230"/>
      <c r="W82" s="230"/>
      <c r="X82" s="230"/>
      <c r="Y82" s="230"/>
      <c r="Z82" s="230"/>
      <c r="AA82" s="230"/>
      <c r="AB82" s="231"/>
      <c r="AC82" s="229" t="s">
        <v>65</v>
      </c>
      <c r="AD82" s="230"/>
      <c r="AE82" s="230"/>
      <c r="AF82" s="230"/>
      <c r="AG82" s="231"/>
      <c r="AH82" s="179" t="s">
        <v>99</v>
      </c>
      <c r="AI82" s="179"/>
      <c r="AJ82" s="179"/>
      <c r="AK82" s="179"/>
      <c r="AL82" s="179"/>
      <c r="AM82" s="189" t="s">
        <v>100</v>
      </c>
      <c r="AN82" s="190"/>
      <c r="AO82" s="190"/>
      <c r="AP82" s="190"/>
      <c r="AQ82" s="191"/>
      <c r="AR82" s="189" t="s">
        <v>101</v>
      </c>
      <c r="AS82" s="190"/>
      <c r="AT82" s="190"/>
      <c r="AU82" s="190"/>
      <c r="AV82" s="191"/>
      <c r="AW82" s="118" t="s">
        <v>102</v>
      </c>
      <c r="AX82" s="119"/>
      <c r="AY82" s="119"/>
      <c r="AZ82" s="119"/>
      <c r="BA82" s="120"/>
      <c r="BB82" s="118" t="s">
        <v>103</v>
      </c>
      <c r="BC82" s="119"/>
      <c r="BD82" s="119"/>
      <c r="BE82" s="119"/>
      <c r="BF82" s="120"/>
      <c r="BG82" s="25"/>
      <c r="BH82" s="25"/>
      <c r="BI82" s="25"/>
      <c r="BJ82" s="25"/>
      <c r="BK82" s="25"/>
      <c r="BL82" s="25"/>
    </row>
    <row r="83" spans="1:64" s="22" customFormat="1" ht="15" customHeight="1">
      <c r="A83" s="25"/>
      <c r="B83" s="194">
        <v>1</v>
      </c>
      <c r="C83" s="195"/>
      <c r="D83" s="375"/>
      <c r="E83" s="375"/>
      <c r="F83" s="375"/>
      <c r="G83" s="375"/>
      <c r="H83" s="375"/>
      <c r="I83" s="375"/>
      <c r="J83" s="375"/>
      <c r="K83" s="375"/>
      <c r="L83" s="375"/>
      <c r="M83" s="432"/>
      <c r="N83" s="433"/>
      <c r="O83" s="433"/>
      <c r="P83" s="433"/>
      <c r="Q83" s="433"/>
      <c r="R83" s="433"/>
      <c r="S83" s="433"/>
      <c r="T83" s="434"/>
      <c r="U83" s="432"/>
      <c r="V83" s="433"/>
      <c r="W83" s="433"/>
      <c r="X83" s="433"/>
      <c r="Y83" s="433"/>
      <c r="Z83" s="433"/>
      <c r="AA83" s="433"/>
      <c r="AB83" s="434"/>
      <c r="AC83" s="217" t="str">
        <f>IF(D83="","",1)</f>
        <v/>
      </c>
      <c r="AD83" s="218"/>
      <c r="AE83" s="218"/>
      <c r="AF83" s="218"/>
      <c r="AG83" s="219"/>
      <c r="AH83" s="430"/>
      <c r="AI83" s="430"/>
      <c r="AJ83" s="430"/>
      <c r="AK83" s="430"/>
      <c r="AL83" s="430"/>
      <c r="AM83" s="220" t="str">
        <f>IF(D83="","",AH83*0.1)</f>
        <v/>
      </c>
      <c r="AN83" s="221"/>
      <c r="AO83" s="221"/>
      <c r="AP83" s="221"/>
      <c r="AQ83" s="222"/>
      <c r="AR83" s="220" t="str">
        <f>IF(D83="","",SUM(AH83:AQ83))</f>
        <v/>
      </c>
      <c r="AS83" s="221"/>
      <c r="AT83" s="221"/>
      <c r="AU83" s="221"/>
      <c r="AV83" s="222"/>
      <c r="AW83" s="118"/>
      <c r="AX83" s="119"/>
      <c r="AY83" s="119"/>
      <c r="AZ83" s="119"/>
      <c r="BA83" s="120"/>
      <c r="BB83" s="118"/>
      <c r="BC83" s="119"/>
      <c r="BD83" s="119"/>
      <c r="BE83" s="119"/>
      <c r="BF83" s="120"/>
      <c r="BG83" s="25"/>
      <c r="BH83" s="25"/>
      <c r="BI83" s="25"/>
      <c r="BJ83" s="25"/>
      <c r="BK83" s="25"/>
      <c r="BL83" s="25"/>
    </row>
    <row r="84" spans="1:64" s="22" customFormat="1" ht="15" customHeight="1">
      <c r="A84" s="25"/>
      <c r="B84" s="194">
        <v>2</v>
      </c>
      <c r="C84" s="195"/>
      <c r="D84" s="375"/>
      <c r="E84" s="375"/>
      <c r="F84" s="375"/>
      <c r="G84" s="375"/>
      <c r="H84" s="375"/>
      <c r="I84" s="375"/>
      <c r="J84" s="375"/>
      <c r="K84" s="375"/>
      <c r="L84" s="375"/>
      <c r="M84" s="432"/>
      <c r="N84" s="433"/>
      <c r="O84" s="433"/>
      <c r="P84" s="433"/>
      <c r="Q84" s="433"/>
      <c r="R84" s="433"/>
      <c r="S84" s="433"/>
      <c r="T84" s="434"/>
      <c r="U84" s="432"/>
      <c r="V84" s="433"/>
      <c r="W84" s="433"/>
      <c r="X84" s="433"/>
      <c r="Y84" s="433"/>
      <c r="Z84" s="433"/>
      <c r="AA84" s="433"/>
      <c r="AB84" s="434"/>
      <c r="AC84" s="217" t="str">
        <f t="shared" ref="AC84:AC92" si="18">IF(D84="","",1)</f>
        <v/>
      </c>
      <c r="AD84" s="218"/>
      <c r="AE84" s="218"/>
      <c r="AF84" s="218"/>
      <c r="AG84" s="219"/>
      <c r="AH84" s="430"/>
      <c r="AI84" s="430"/>
      <c r="AJ84" s="430"/>
      <c r="AK84" s="430"/>
      <c r="AL84" s="430"/>
      <c r="AM84" s="220" t="str">
        <f t="shared" ref="AM84:AM92" si="19">IF(D84="","",AH84*0.1)</f>
        <v/>
      </c>
      <c r="AN84" s="221"/>
      <c r="AO84" s="221"/>
      <c r="AP84" s="221"/>
      <c r="AQ84" s="222"/>
      <c r="AR84" s="220" t="str">
        <f t="shared" ref="AR84:AR92" si="20">IF(D84="","",SUM(AH84:AQ84))</f>
        <v/>
      </c>
      <c r="AS84" s="221"/>
      <c r="AT84" s="221"/>
      <c r="AU84" s="221"/>
      <c r="AV84" s="222"/>
      <c r="AW84" s="118"/>
      <c r="AX84" s="119"/>
      <c r="AY84" s="119"/>
      <c r="AZ84" s="119"/>
      <c r="BA84" s="120"/>
      <c r="BB84" s="118"/>
      <c r="BC84" s="119"/>
      <c r="BD84" s="119"/>
      <c r="BE84" s="119"/>
      <c r="BF84" s="120"/>
      <c r="BG84" s="25"/>
      <c r="BH84" s="25"/>
      <c r="BI84" s="25"/>
      <c r="BJ84" s="25"/>
      <c r="BK84" s="25"/>
      <c r="BL84" s="25"/>
    </row>
    <row r="85" spans="1:64" s="22" customFormat="1" ht="15" customHeight="1">
      <c r="A85" s="25"/>
      <c r="B85" s="194">
        <v>3</v>
      </c>
      <c r="C85" s="195"/>
      <c r="D85" s="375"/>
      <c r="E85" s="375"/>
      <c r="F85" s="375"/>
      <c r="G85" s="375"/>
      <c r="H85" s="375"/>
      <c r="I85" s="375"/>
      <c r="J85" s="375"/>
      <c r="K85" s="375"/>
      <c r="L85" s="375"/>
      <c r="M85" s="432"/>
      <c r="N85" s="433"/>
      <c r="O85" s="433"/>
      <c r="P85" s="433"/>
      <c r="Q85" s="433"/>
      <c r="R85" s="433"/>
      <c r="S85" s="433"/>
      <c r="T85" s="434"/>
      <c r="U85" s="432"/>
      <c r="V85" s="433"/>
      <c r="W85" s="433"/>
      <c r="X85" s="433"/>
      <c r="Y85" s="433"/>
      <c r="Z85" s="433"/>
      <c r="AA85" s="433"/>
      <c r="AB85" s="434"/>
      <c r="AC85" s="217" t="str">
        <f t="shared" si="18"/>
        <v/>
      </c>
      <c r="AD85" s="218"/>
      <c r="AE85" s="218"/>
      <c r="AF85" s="218"/>
      <c r="AG85" s="219"/>
      <c r="AH85" s="430"/>
      <c r="AI85" s="430"/>
      <c r="AJ85" s="430"/>
      <c r="AK85" s="430"/>
      <c r="AL85" s="430"/>
      <c r="AM85" s="220" t="str">
        <f t="shared" si="19"/>
        <v/>
      </c>
      <c r="AN85" s="221"/>
      <c r="AO85" s="221"/>
      <c r="AP85" s="221"/>
      <c r="AQ85" s="222"/>
      <c r="AR85" s="220" t="str">
        <f t="shared" si="20"/>
        <v/>
      </c>
      <c r="AS85" s="221"/>
      <c r="AT85" s="221"/>
      <c r="AU85" s="221"/>
      <c r="AV85" s="222"/>
      <c r="AW85" s="118"/>
      <c r="AX85" s="119"/>
      <c r="AY85" s="119"/>
      <c r="AZ85" s="119"/>
      <c r="BA85" s="120"/>
      <c r="BB85" s="118"/>
      <c r="BC85" s="119"/>
      <c r="BD85" s="119"/>
      <c r="BE85" s="119"/>
      <c r="BF85" s="120"/>
      <c r="BG85" s="25"/>
      <c r="BH85" s="25"/>
      <c r="BI85" s="25"/>
      <c r="BJ85" s="25"/>
      <c r="BK85" s="25"/>
      <c r="BL85" s="25"/>
    </row>
    <row r="86" spans="1:64" s="22" customFormat="1" ht="15" customHeight="1">
      <c r="A86" s="25"/>
      <c r="B86" s="194">
        <v>4</v>
      </c>
      <c r="C86" s="195"/>
      <c r="D86" s="375"/>
      <c r="E86" s="375"/>
      <c r="F86" s="375"/>
      <c r="G86" s="375"/>
      <c r="H86" s="375"/>
      <c r="I86" s="375"/>
      <c r="J86" s="375"/>
      <c r="K86" s="375"/>
      <c r="L86" s="375"/>
      <c r="M86" s="432"/>
      <c r="N86" s="433"/>
      <c r="O86" s="433"/>
      <c r="P86" s="433"/>
      <c r="Q86" s="433"/>
      <c r="R86" s="433"/>
      <c r="S86" s="433"/>
      <c r="T86" s="434"/>
      <c r="U86" s="432"/>
      <c r="V86" s="433"/>
      <c r="W86" s="433"/>
      <c r="X86" s="433"/>
      <c r="Y86" s="433"/>
      <c r="Z86" s="433"/>
      <c r="AA86" s="433"/>
      <c r="AB86" s="434"/>
      <c r="AC86" s="217" t="str">
        <f t="shared" si="18"/>
        <v/>
      </c>
      <c r="AD86" s="218"/>
      <c r="AE86" s="218"/>
      <c r="AF86" s="218"/>
      <c r="AG86" s="219"/>
      <c r="AH86" s="430"/>
      <c r="AI86" s="430"/>
      <c r="AJ86" s="430"/>
      <c r="AK86" s="430"/>
      <c r="AL86" s="430"/>
      <c r="AM86" s="220" t="str">
        <f t="shared" si="19"/>
        <v/>
      </c>
      <c r="AN86" s="221"/>
      <c r="AO86" s="221"/>
      <c r="AP86" s="221"/>
      <c r="AQ86" s="222"/>
      <c r="AR86" s="220" t="str">
        <f t="shared" si="20"/>
        <v/>
      </c>
      <c r="AS86" s="221"/>
      <c r="AT86" s="221"/>
      <c r="AU86" s="221"/>
      <c r="AV86" s="222"/>
      <c r="AW86" s="118"/>
      <c r="AX86" s="119"/>
      <c r="AY86" s="119"/>
      <c r="AZ86" s="119"/>
      <c r="BA86" s="120"/>
      <c r="BB86" s="118"/>
      <c r="BC86" s="119"/>
      <c r="BD86" s="119"/>
      <c r="BE86" s="119"/>
      <c r="BF86" s="120"/>
      <c r="BG86" s="25"/>
      <c r="BH86" s="25"/>
      <c r="BI86" s="25"/>
      <c r="BJ86" s="25"/>
      <c r="BK86" s="25"/>
      <c r="BL86" s="25"/>
    </row>
    <row r="87" spans="1:64" s="22" customFormat="1" ht="15" customHeight="1">
      <c r="A87" s="25"/>
      <c r="B87" s="194">
        <v>5</v>
      </c>
      <c r="C87" s="195"/>
      <c r="D87" s="375"/>
      <c r="E87" s="375"/>
      <c r="F87" s="375"/>
      <c r="G87" s="375"/>
      <c r="H87" s="375"/>
      <c r="I87" s="375"/>
      <c r="J87" s="375"/>
      <c r="K87" s="375"/>
      <c r="L87" s="375"/>
      <c r="M87" s="432"/>
      <c r="N87" s="433"/>
      <c r="O87" s="433"/>
      <c r="P87" s="433"/>
      <c r="Q87" s="433"/>
      <c r="R87" s="433"/>
      <c r="S87" s="433"/>
      <c r="T87" s="434"/>
      <c r="U87" s="432"/>
      <c r="V87" s="433"/>
      <c r="W87" s="433"/>
      <c r="X87" s="433"/>
      <c r="Y87" s="433"/>
      <c r="Z87" s="433"/>
      <c r="AA87" s="433"/>
      <c r="AB87" s="434"/>
      <c r="AC87" s="217" t="str">
        <f t="shared" si="18"/>
        <v/>
      </c>
      <c r="AD87" s="218"/>
      <c r="AE87" s="218"/>
      <c r="AF87" s="218"/>
      <c r="AG87" s="219"/>
      <c r="AH87" s="430"/>
      <c r="AI87" s="430"/>
      <c r="AJ87" s="430"/>
      <c r="AK87" s="430"/>
      <c r="AL87" s="430"/>
      <c r="AM87" s="220" t="str">
        <f t="shared" si="19"/>
        <v/>
      </c>
      <c r="AN87" s="221"/>
      <c r="AO87" s="221"/>
      <c r="AP87" s="221"/>
      <c r="AQ87" s="222"/>
      <c r="AR87" s="220" t="str">
        <f t="shared" si="20"/>
        <v/>
      </c>
      <c r="AS87" s="221"/>
      <c r="AT87" s="221"/>
      <c r="AU87" s="221"/>
      <c r="AV87" s="222"/>
      <c r="AW87" s="118"/>
      <c r="AX87" s="119"/>
      <c r="AY87" s="119"/>
      <c r="AZ87" s="119"/>
      <c r="BA87" s="120"/>
      <c r="BB87" s="118"/>
      <c r="BC87" s="119"/>
      <c r="BD87" s="119"/>
      <c r="BE87" s="119"/>
      <c r="BF87" s="120"/>
      <c r="BG87" s="25"/>
      <c r="BH87" s="25"/>
      <c r="BI87" s="25"/>
      <c r="BJ87" s="25"/>
      <c r="BK87" s="25"/>
      <c r="BL87" s="25"/>
    </row>
    <row r="88" spans="1:64" s="22" customFormat="1" ht="15" customHeight="1">
      <c r="A88" s="25"/>
      <c r="B88" s="194">
        <v>6</v>
      </c>
      <c r="C88" s="195"/>
      <c r="D88" s="375"/>
      <c r="E88" s="375"/>
      <c r="F88" s="375"/>
      <c r="G88" s="375"/>
      <c r="H88" s="375"/>
      <c r="I88" s="375"/>
      <c r="J88" s="375"/>
      <c r="K88" s="375"/>
      <c r="L88" s="375"/>
      <c r="M88" s="432"/>
      <c r="N88" s="433"/>
      <c r="O88" s="433"/>
      <c r="P88" s="433"/>
      <c r="Q88" s="433"/>
      <c r="R88" s="433"/>
      <c r="S88" s="433"/>
      <c r="T88" s="434"/>
      <c r="U88" s="432"/>
      <c r="V88" s="433"/>
      <c r="W88" s="433"/>
      <c r="X88" s="433"/>
      <c r="Y88" s="433"/>
      <c r="Z88" s="433"/>
      <c r="AA88" s="433"/>
      <c r="AB88" s="434"/>
      <c r="AC88" s="217" t="str">
        <f t="shared" si="18"/>
        <v/>
      </c>
      <c r="AD88" s="218"/>
      <c r="AE88" s="218"/>
      <c r="AF88" s="218"/>
      <c r="AG88" s="219"/>
      <c r="AH88" s="430"/>
      <c r="AI88" s="430"/>
      <c r="AJ88" s="430"/>
      <c r="AK88" s="430"/>
      <c r="AL88" s="430"/>
      <c r="AM88" s="220" t="str">
        <f t="shared" si="19"/>
        <v/>
      </c>
      <c r="AN88" s="221"/>
      <c r="AO88" s="221"/>
      <c r="AP88" s="221"/>
      <c r="AQ88" s="222"/>
      <c r="AR88" s="220" t="str">
        <f t="shared" si="20"/>
        <v/>
      </c>
      <c r="AS88" s="221"/>
      <c r="AT88" s="221"/>
      <c r="AU88" s="221"/>
      <c r="AV88" s="222"/>
      <c r="AW88" s="118"/>
      <c r="AX88" s="119"/>
      <c r="AY88" s="119"/>
      <c r="AZ88" s="119"/>
      <c r="BA88" s="120"/>
      <c r="BB88" s="118"/>
      <c r="BC88" s="119"/>
      <c r="BD88" s="119"/>
      <c r="BE88" s="119"/>
      <c r="BF88" s="120"/>
      <c r="BG88" s="25"/>
      <c r="BH88" s="25"/>
      <c r="BI88" s="25"/>
      <c r="BJ88" s="25"/>
      <c r="BK88" s="25"/>
      <c r="BL88" s="25"/>
    </row>
    <row r="89" spans="1:64" s="22" customFormat="1" ht="15" customHeight="1">
      <c r="A89" s="25"/>
      <c r="B89" s="194">
        <v>7</v>
      </c>
      <c r="C89" s="195"/>
      <c r="D89" s="375"/>
      <c r="E89" s="375"/>
      <c r="F89" s="375"/>
      <c r="G89" s="375"/>
      <c r="H89" s="375"/>
      <c r="I89" s="375"/>
      <c r="J89" s="375"/>
      <c r="K89" s="375"/>
      <c r="L89" s="375"/>
      <c r="M89" s="432"/>
      <c r="N89" s="433"/>
      <c r="O89" s="433"/>
      <c r="P89" s="433"/>
      <c r="Q89" s="433"/>
      <c r="R89" s="433"/>
      <c r="S89" s="433"/>
      <c r="T89" s="434"/>
      <c r="U89" s="432"/>
      <c r="V89" s="433"/>
      <c r="W89" s="433"/>
      <c r="X89" s="433"/>
      <c r="Y89" s="433"/>
      <c r="Z89" s="433"/>
      <c r="AA89" s="433"/>
      <c r="AB89" s="434"/>
      <c r="AC89" s="217" t="str">
        <f t="shared" si="18"/>
        <v/>
      </c>
      <c r="AD89" s="218"/>
      <c r="AE89" s="218"/>
      <c r="AF89" s="218"/>
      <c r="AG89" s="219"/>
      <c r="AH89" s="430"/>
      <c r="AI89" s="430"/>
      <c r="AJ89" s="430"/>
      <c r="AK89" s="430"/>
      <c r="AL89" s="430"/>
      <c r="AM89" s="220" t="str">
        <f t="shared" si="19"/>
        <v/>
      </c>
      <c r="AN89" s="221"/>
      <c r="AO89" s="221"/>
      <c r="AP89" s="221"/>
      <c r="AQ89" s="222"/>
      <c r="AR89" s="220" t="str">
        <f t="shared" si="20"/>
        <v/>
      </c>
      <c r="AS89" s="221"/>
      <c r="AT89" s="221"/>
      <c r="AU89" s="221"/>
      <c r="AV89" s="222"/>
      <c r="AW89" s="118"/>
      <c r="AX89" s="119"/>
      <c r="AY89" s="119"/>
      <c r="AZ89" s="119"/>
      <c r="BA89" s="120"/>
      <c r="BB89" s="118"/>
      <c r="BC89" s="119"/>
      <c r="BD89" s="119"/>
      <c r="BE89" s="119"/>
      <c r="BF89" s="120"/>
      <c r="BG89" s="25"/>
      <c r="BH89" s="25"/>
      <c r="BI89" s="25"/>
      <c r="BJ89" s="25"/>
      <c r="BK89" s="25"/>
      <c r="BL89" s="25"/>
    </row>
    <row r="90" spans="1:64" s="22" customFormat="1" ht="15" customHeight="1">
      <c r="A90" s="25"/>
      <c r="B90" s="194">
        <v>8</v>
      </c>
      <c r="C90" s="195"/>
      <c r="D90" s="375"/>
      <c r="E90" s="375"/>
      <c r="F90" s="375"/>
      <c r="G90" s="375"/>
      <c r="H90" s="375"/>
      <c r="I90" s="375"/>
      <c r="J90" s="375"/>
      <c r="K90" s="375"/>
      <c r="L90" s="375"/>
      <c r="M90" s="432"/>
      <c r="N90" s="433"/>
      <c r="O90" s="433"/>
      <c r="P90" s="433"/>
      <c r="Q90" s="433"/>
      <c r="R90" s="433"/>
      <c r="S90" s="433"/>
      <c r="T90" s="434"/>
      <c r="U90" s="432"/>
      <c r="V90" s="433"/>
      <c r="W90" s="433"/>
      <c r="X90" s="433"/>
      <c r="Y90" s="433"/>
      <c r="Z90" s="433"/>
      <c r="AA90" s="433"/>
      <c r="AB90" s="434"/>
      <c r="AC90" s="217" t="str">
        <f t="shared" si="18"/>
        <v/>
      </c>
      <c r="AD90" s="218"/>
      <c r="AE90" s="218"/>
      <c r="AF90" s="218"/>
      <c r="AG90" s="219"/>
      <c r="AH90" s="430"/>
      <c r="AI90" s="430"/>
      <c r="AJ90" s="430"/>
      <c r="AK90" s="430"/>
      <c r="AL90" s="430"/>
      <c r="AM90" s="220" t="str">
        <f t="shared" si="19"/>
        <v/>
      </c>
      <c r="AN90" s="221"/>
      <c r="AO90" s="221"/>
      <c r="AP90" s="221"/>
      <c r="AQ90" s="222"/>
      <c r="AR90" s="220" t="str">
        <f t="shared" si="20"/>
        <v/>
      </c>
      <c r="AS90" s="221"/>
      <c r="AT90" s="221"/>
      <c r="AU90" s="221"/>
      <c r="AV90" s="222"/>
      <c r="AW90" s="118"/>
      <c r="AX90" s="119"/>
      <c r="AY90" s="119"/>
      <c r="AZ90" s="119"/>
      <c r="BA90" s="120"/>
      <c r="BB90" s="118"/>
      <c r="BC90" s="119"/>
      <c r="BD90" s="119"/>
      <c r="BE90" s="119"/>
      <c r="BF90" s="120"/>
      <c r="BG90" s="25"/>
      <c r="BH90" s="25"/>
      <c r="BI90" s="25"/>
      <c r="BJ90" s="25"/>
      <c r="BK90" s="25"/>
      <c r="BL90" s="25"/>
    </row>
    <row r="91" spans="1:64" s="22" customFormat="1" ht="15" customHeight="1">
      <c r="A91" s="25"/>
      <c r="B91" s="194">
        <v>9</v>
      </c>
      <c r="C91" s="195"/>
      <c r="D91" s="375"/>
      <c r="E91" s="375"/>
      <c r="F91" s="375"/>
      <c r="G91" s="375"/>
      <c r="H91" s="375"/>
      <c r="I91" s="375"/>
      <c r="J91" s="375"/>
      <c r="K91" s="375"/>
      <c r="L91" s="375"/>
      <c r="M91" s="432"/>
      <c r="N91" s="433"/>
      <c r="O91" s="433"/>
      <c r="P91" s="433"/>
      <c r="Q91" s="433"/>
      <c r="R91" s="433"/>
      <c r="S91" s="433"/>
      <c r="T91" s="434"/>
      <c r="U91" s="432"/>
      <c r="V91" s="433"/>
      <c r="W91" s="433"/>
      <c r="X91" s="433"/>
      <c r="Y91" s="433"/>
      <c r="Z91" s="433"/>
      <c r="AA91" s="433"/>
      <c r="AB91" s="434"/>
      <c r="AC91" s="217" t="str">
        <f t="shared" si="18"/>
        <v/>
      </c>
      <c r="AD91" s="218"/>
      <c r="AE91" s="218"/>
      <c r="AF91" s="218"/>
      <c r="AG91" s="219"/>
      <c r="AH91" s="430"/>
      <c r="AI91" s="430"/>
      <c r="AJ91" s="430"/>
      <c r="AK91" s="430"/>
      <c r="AL91" s="430"/>
      <c r="AM91" s="220" t="str">
        <f t="shared" si="19"/>
        <v/>
      </c>
      <c r="AN91" s="221"/>
      <c r="AO91" s="221"/>
      <c r="AP91" s="221"/>
      <c r="AQ91" s="222"/>
      <c r="AR91" s="220" t="str">
        <f t="shared" si="20"/>
        <v/>
      </c>
      <c r="AS91" s="221"/>
      <c r="AT91" s="221"/>
      <c r="AU91" s="221"/>
      <c r="AV91" s="222"/>
      <c r="AW91" s="118"/>
      <c r="AX91" s="119"/>
      <c r="AY91" s="119"/>
      <c r="AZ91" s="119"/>
      <c r="BA91" s="120"/>
      <c r="BB91" s="118"/>
      <c r="BC91" s="119"/>
      <c r="BD91" s="119"/>
      <c r="BE91" s="119"/>
      <c r="BF91" s="120"/>
      <c r="BG91" s="25"/>
      <c r="BH91" s="25"/>
      <c r="BI91" s="25"/>
      <c r="BJ91" s="25"/>
      <c r="BK91" s="25"/>
      <c r="BL91" s="25"/>
    </row>
    <row r="92" spans="1:64" s="22" customFormat="1" ht="15" customHeight="1">
      <c r="A92" s="25"/>
      <c r="B92" s="194">
        <v>10</v>
      </c>
      <c r="C92" s="195"/>
      <c r="D92" s="375"/>
      <c r="E92" s="375"/>
      <c r="F92" s="375"/>
      <c r="G92" s="375"/>
      <c r="H92" s="375"/>
      <c r="I92" s="375"/>
      <c r="J92" s="375"/>
      <c r="K92" s="375"/>
      <c r="L92" s="375"/>
      <c r="M92" s="432"/>
      <c r="N92" s="433"/>
      <c r="O92" s="433"/>
      <c r="P92" s="433"/>
      <c r="Q92" s="433"/>
      <c r="R92" s="433"/>
      <c r="S92" s="433"/>
      <c r="T92" s="434"/>
      <c r="U92" s="432"/>
      <c r="V92" s="433"/>
      <c r="W92" s="433"/>
      <c r="X92" s="433"/>
      <c r="Y92" s="433"/>
      <c r="Z92" s="433"/>
      <c r="AA92" s="433"/>
      <c r="AB92" s="434"/>
      <c r="AC92" s="217" t="str">
        <f t="shared" si="18"/>
        <v/>
      </c>
      <c r="AD92" s="218"/>
      <c r="AE92" s="218"/>
      <c r="AF92" s="218"/>
      <c r="AG92" s="219"/>
      <c r="AH92" s="430"/>
      <c r="AI92" s="430"/>
      <c r="AJ92" s="430"/>
      <c r="AK92" s="430"/>
      <c r="AL92" s="430"/>
      <c r="AM92" s="220" t="str">
        <f t="shared" si="19"/>
        <v/>
      </c>
      <c r="AN92" s="221"/>
      <c r="AO92" s="221"/>
      <c r="AP92" s="221"/>
      <c r="AQ92" s="222"/>
      <c r="AR92" s="220" t="str">
        <f t="shared" si="20"/>
        <v/>
      </c>
      <c r="AS92" s="221"/>
      <c r="AT92" s="221"/>
      <c r="AU92" s="221"/>
      <c r="AV92" s="222"/>
      <c r="AW92" s="118"/>
      <c r="AX92" s="119"/>
      <c r="AY92" s="119"/>
      <c r="AZ92" s="119"/>
      <c r="BA92" s="120"/>
      <c r="BB92" s="118"/>
      <c r="BC92" s="119"/>
      <c r="BD92" s="119"/>
      <c r="BE92" s="119"/>
      <c r="BF92" s="120"/>
      <c r="BG92" s="25"/>
      <c r="BH92" s="25"/>
      <c r="BI92" s="25"/>
      <c r="BJ92" s="25"/>
      <c r="BK92" s="25"/>
      <c r="BL92" s="25"/>
    </row>
    <row r="93" spans="1:64" s="22" customFormat="1" ht="1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row>
    <row r="94" spans="1:64">
      <c r="B94" s="1"/>
      <c r="C94" s="228" t="s">
        <v>113</v>
      </c>
      <c r="D94" s="228"/>
      <c r="E94" s="228"/>
      <c r="F94" s="228"/>
      <c r="G94" s="228"/>
      <c r="H94" s="228"/>
      <c r="I94" s="228"/>
      <c r="J94" s="228"/>
      <c r="K94" s="228"/>
      <c r="L94" s="228"/>
      <c r="M94" s="228"/>
      <c r="N94" s="228"/>
      <c r="O94" s="228"/>
      <c r="P94" s="228"/>
      <c r="Q94" s="228"/>
      <c r="R94" s="228"/>
      <c r="S94" s="228"/>
      <c r="T94" s="228"/>
      <c r="U94" s="228"/>
      <c r="V94" s="228"/>
      <c r="W94" s="228"/>
      <c r="X94" s="228"/>
      <c r="Y94" s="228"/>
      <c r="AN94" s="3"/>
      <c r="AO94" s="3"/>
      <c r="AP94" s="3"/>
      <c r="AQ94" s="3"/>
      <c r="AR94" s="3"/>
      <c r="AS94" s="3"/>
      <c r="AT94" s="30"/>
      <c r="AU94" s="31"/>
      <c r="AV94" s="31"/>
      <c r="AW94" s="31"/>
      <c r="AX94" s="32"/>
      <c r="AY94" s="32"/>
      <c r="AZ94" s="32"/>
      <c r="BA94" s="32"/>
      <c r="BB94" s="32"/>
      <c r="BC94" s="32"/>
    </row>
    <row r="95" spans="1:64">
      <c r="B95" s="179"/>
      <c r="C95" s="179"/>
      <c r="D95" s="179" t="s">
        <v>114</v>
      </c>
      <c r="E95" s="179"/>
      <c r="F95" s="179"/>
      <c r="G95" s="179"/>
      <c r="H95" s="179"/>
      <c r="I95" s="179" t="s">
        <v>115</v>
      </c>
      <c r="J95" s="179"/>
      <c r="K95" s="179"/>
      <c r="L95" s="179"/>
      <c r="M95" s="179" t="s">
        <v>116</v>
      </c>
      <c r="N95" s="179"/>
      <c r="O95" s="179"/>
      <c r="P95" s="179"/>
      <c r="Q95" s="179"/>
      <c r="R95" s="179"/>
      <c r="S95" s="179"/>
      <c r="T95" s="179"/>
      <c r="U95" s="435" t="s">
        <v>117</v>
      </c>
      <c r="V95" s="435"/>
      <c r="W95" s="435"/>
      <c r="X95" s="435"/>
      <c r="Y95" s="435"/>
      <c r="Z95" s="179" t="s">
        <v>100</v>
      </c>
      <c r="AA95" s="179"/>
      <c r="AB95" s="179"/>
      <c r="AC95" s="179"/>
      <c r="AD95" s="179"/>
      <c r="AE95" s="179" t="s">
        <v>101</v>
      </c>
      <c r="AF95" s="179"/>
      <c r="AG95" s="179"/>
      <c r="AH95" s="179"/>
      <c r="AI95" s="179"/>
      <c r="AJ95" s="179" t="s">
        <v>118</v>
      </c>
      <c r="AK95" s="179"/>
      <c r="AL95" s="179"/>
      <c r="AM95" s="179"/>
      <c r="AN95" s="179"/>
      <c r="AO95" s="179"/>
      <c r="AP95" s="179"/>
      <c r="AQ95" s="179"/>
      <c r="AW95" s="213"/>
      <c r="AX95" s="213"/>
      <c r="AY95" s="32"/>
      <c r="AZ95" s="32"/>
      <c r="BA95" s="32"/>
      <c r="BB95" s="32"/>
      <c r="BC95" s="32"/>
    </row>
    <row r="96" spans="1:64">
      <c r="B96" s="210">
        <v>1</v>
      </c>
      <c r="C96" s="210"/>
      <c r="D96" s="142"/>
      <c r="E96" s="142"/>
      <c r="F96" s="142"/>
      <c r="G96" s="142"/>
      <c r="H96" s="142"/>
      <c r="I96" s="142"/>
      <c r="J96" s="142"/>
      <c r="K96" s="142"/>
      <c r="L96" s="142"/>
      <c r="M96" s="429"/>
      <c r="N96" s="429"/>
      <c r="O96" s="429"/>
      <c r="P96" s="429"/>
      <c r="Q96" s="429"/>
      <c r="R96" s="429"/>
      <c r="S96" s="429"/>
      <c r="T96" s="429"/>
      <c r="U96" s="430"/>
      <c r="V96" s="430"/>
      <c r="W96" s="430"/>
      <c r="X96" s="430"/>
      <c r="Y96" s="430"/>
      <c r="Z96" s="208" t="str">
        <f>IF(D96="","",U96*0.1)</f>
        <v/>
      </c>
      <c r="AA96" s="208"/>
      <c r="AB96" s="208"/>
      <c r="AC96" s="208"/>
      <c r="AD96" s="208"/>
      <c r="AE96" s="208" t="str">
        <f t="shared" ref="AE96" si="21">IF(U96="","",SUM(U96:AD96))</f>
        <v/>
      </c>
      <c r="AF96" s="208"/>
      <c r="AG96" s="208"/>
      <c r="AH96" s="208"/>
      <c r="AI96" s="208"/>
      <c r="AJ96" s="142"/>
      <c r="AK96" s="142"/>
      <c r="AL96" s="142"/>
      <c r="AM96" s="142"/>
      <c r="AN96" s="142"/>
      <c r="AO96" s="142"/>
      <c r="AP96" s="142"/>
      <c r="AQ96" s="142"/>
      <c r="AR96" s="32"/>
      <c r="AS96" s="32"/>
      <c r="AW96" s="205"/>
      <c r="AX96" s="205"/>
      <c r="AY96" s="32"/>
      <c r="AZ96" s="32"/>
      <c r="BA96" s="32"/>
      <c r="BB96" s="32"/>
      <c r="BC96" s="32"/>
    </row>
    <row r="97" spans="2:55">
      <c r="B97" s="210">
        <v>2</v>
      </c>
      <c r="C97" s="210"/>
      <c r="D97" s="142"/>
      <c r="E97" s="142"/>
      <c r="F97" s="142"/>
      <c r="G97" s="142"/>
      <c r="H97" s="142"/>
      <c r="I97" s="142"/>
      <c r="J97" s="142"/>
      <c r="K97" s="142"/>
      <c r="L97" s="142"/>
      <c r="M97" s="429"/>
      <c r="N97" s="429"/>
      <c r="O97" s="429"/>
      <c r="P97" s="429"/>
      <c r="Q97" s="429"/>
      <c r="R97" s="429"/>
      <c r="S97" s="429"/>
      <c r="T97" s="429"/>
      <c r="U97" s="430"/>
      <c r="V97" s="430"/>
      <c r="W97" s="430"/>
      <c r="X97" s="430"/>
      <c r="Y97" s="430"/>
      <c r="Z97" s="208" t="str">
        <f t="shared" ref="Z97:Z115" si="22">IF(D97="","",U97*0.1)</f>
        <v/>
      </c>
      <c r="AA97" s="208"/>
      <c r="AB97" s="208"/>
      <c r="AC97" s="208"/>
      <c r="AD97" s="208"/>
      <c r="AE97" s="208" t="str">
        <f t="shared" ref="AE97:AE115" si="23">IF(U97="","",SUM(U97:AD97))</f>
        <v/>
      </c>
      <c r="AF97" s="208"/>
      <c r="AG97" s="208"/>
      <c r="AH97" s="208"/>
      <c r="AI97" s="208"/>
      <c r="AJ97" s="142"/>
      <c r="AK97" s="142"/>
      <c r="AL97" s="142"/>
      <c r="AM97" s="142"/>
      <c r="AN97" s="142"/>
      <c r="AO97" s="142"/>
      <c r="AP97" s="142"/>
      <c r="AQ97" s="142"/>
      <c r="AR97" s="32"/>
      <c r="AS97" s="32"/>
      <c r="AW97" s="205"/>
      <c r="AX97" s="205"/>
      <c r="AY97" s="32"/>
      <c r="AZ97" s="32"/>
      <c r="BA97" s="32"/>
      <c r="BB97" s="32"/>
      <c r="BC97" s="32"/>
    </row>
    <row r="98" spans="2:55">
      <c r="B98" s="210">
        <v>3</v>
      </c>
      <c r="C98" s="210"/>
      <c r="D98" s="142"/>
      <c r="E98" s="142"/>
      <c r="F98" s="142"/>
      <c r="G98" s="142"/>
      <c r="H98" s="142"/>
      <c r="I98" s="142"/>
      <c r="J98" s="142"/>
      <c r="K98" s="142"/>
      <c r="L98" s="142"/>
      <c r="M98" s="429"/>
      <c r="N98" s="429"/>
      <c r="O98" s="429"/>
      <c r="P98" s="429"/>
      <c r="Q98" s="429"/>
      <c r="R98" s="429"/>
      <c r="S98" s="429"/>
      <c r="T98" s="429"/>
      <c r="U98" s="430"/>
      <c r="V98" s="430"/>
      <c r="W98" s="430"/>
      <c r="X98" s="430"/>
      <c r="Y98" s="430"/>
      <c r="Z98" s="208" t="str">
        <f t="shared" si="22"/>
        <v/>
      </c>
      <c r="AA98" s="208"/>
      <c r="AB98" s="208"/>
      <c r="AC98" s="208"/>
      <c r="AD98" s="208"/>
      <c r="AE98" s="208" t="str">
        <f t="shared" si="23"/>
        <v/>
      </c>
      <c r="AF98" s="208"/>
      <c r="AG98" s="208"/>
      <c r="AH98" s="208"/>
      <c r="AI98" s="208"/>
      <c r="AJ98" s="142"/>
      <c r="AK98" s="142"/>
      <c r="AL98" s="142"/>
      <c r="AM98" s="142"/>
      <c r="AN98" s="142"/>
      <c r="AO98" s="142"/>
      <c r="AP98" s="142"/>
      <c r="AQ98" s="142"/>
      <c r="AR98" s="32"/>
      <c r="AS98" s="32"/>
      <c r="AW98" s="205"/>
      <c r="AX98" s="205"/>
      <c r="AY98" s="32"/>
      <c r="AZ98" s="32"/>
      <c r="BA98" s="32"/>
      <c r="BB98" s="32"/>
      <c r="BC98" s="32"/>
    </row>
    <row r="99" spans="2:55">
      <c r="B99" s="210">
        <v>4</v>
      </c>
      <c r="C99" s="210"/>
      <c r="D99" s="142"/>
      <c r="E99" s="142"/>
      <c r="F99" s="142"/>
      <c r="G99" s="142"/>
      <c r="H99" s="142"/>
      <c r="I99" s="142"/>
      <c r="J99" s="142"/>
      <c r="K99" s="142"/>
      <c r="L99" s="142"/>
      <c r="M99" s="429"/>
      <c r="N99" s="429"/>
      <c r="O99" s="429"/>
      <c r="P99" s="429"/>
      <c r="Q99" s="429"/>
      <c r="R99" s="429"/>
      <c r="S99" s="429"/>
      <c r="T99" s="429"/>
      <c r="U99" s="430"/>
      <c r="V99" s="430"/>
      <c r="W99" s="430"/>
      <c r="X99" s="430"/>
      <c r="Y99" s="430"/>
      <c r="Z99" s="208" t="str">
        <f t="shared" si="22"/>
        <v/>
      </c>
      <c r="AA99" s="208"/>
      <c r="AB99" s="208"/>
      <c r="AC99" s="208"/>
      <c r="AD99" s="208"/>
      <c r="AE99" s="208" t="str">
        <f t="shared" si="23"/>
        <v/>
      </c>
      <c r="AF99" s="208"/>
      <c r="AG99" s="208"/>
      <c r="AH99" s="208"/>
      <c r="AI99" s="208"/>
      <c r="AJ99" s="142"/>
      <c r="AK99" s="142"/>
      <c r="AL99" s="142"/>
      <c r="AM99" s="142"/>
      <c r="AN99" s="142"/>
      <c r="AO99" s="142"/>
      <c r="AP99" s="142"/>
      <c r="AQ99" s="142"/>
      <c r="AR99" s="32"/>
      <c r="AS99" s="32"/>
      <c r="AW99" s="213"/>
      <c r="AX99" s="213"/>
      <c r="AY99" s="32"/>
      <c r="AZ99" s="32"/>
      <c r="BA99" s="32"/>
      <c r="BB99" s="32"/>
      <c r="BC99" s="32"/>
    </row>
    <row r="100" spans="2:55">
      <c r="B100" s="210">
        <v>5</v>
      </c>
      <c r="C100" s="210"/>
      <c r="D100" s="142"/>
      <c r="E100" s="142"/>
      <c r="F100" s="142"/>
      <c r="G100" s="142"/>
      <c r="H100" s="142"/>
      <c r="I100" s="142"/>
      <c r="J100" s="142"/>
      <c r="K100" s="142"/>
      <c r="L100" s="142"/>
      <c r="M100" s="429"/>
      <c r="N100" s="429"/>
      <c r="O100" s="429"/>
      <c r="P100" s="429"/>
      <c r="Q100" s="429"/>
      <c r="R100" s="429"/>
      <c r="S100" s="429"/>
      <c r="T100" s="429"/>
      <c r="U100" s="430"/>
      <c r="V100" s="430"/>
      <c r="W100" s="430"/>
      <c r="X100" s="430"/>
      <c r="Y100" s="430"/>
      <c r="Z100" s="208" t="str">
        <f t="shared" si="22"/>
        <v/>
      </c>
      <c r="AA100" s="208"/>
      <c r="AB100" s="208"/>
      <c r="AC100" s="208"/>
      <c r="AD100" s="208"/>
      <c r="AE100" s="208" t="str">
        <f t="shared" si="23"/>
        <v/>
      </c>
      <c r="AF100" s="208"/>
      <c r="AG100" s="208"/>
      <c r="AH100" s="208"/>
      <c r="AI100" s="208"/>
      <c r="AJ100" s="142"/>
      <c r="AK100" s="142"/>
      <c r="AL100" s="142"/>
      <c r="AM100" s="142"/>
      <c r="AN100" s="142"/>
      <c r="AO100" s="142"/>
      <c r="AP100" s="142"/>
      <c r="AQ100" s="142"/>
      <c r="AR100" s="32"/>
      <c r="AS100" s="32"/>
      <c r="AW100" s="205"/>
      <c r="AX100" s="205"/>
      <c r="AY100" s="32"/>
      <c r="AZ100" s="32"/>
      <c r="BA100" s="32"/>
      <c r="BB100" s="32"/>
      <c r="BC100" s="32"/>
    </row>
    <row r="101" spans="2:55">
      <c r="B101" s="210">
        <v>6</v>
      </c>
      <c r="C101" s="210"/>
      <c r="D101" s="142"/>
      <c r="E101" s="142"/>
      <c r="F101" s="142"/>
      <c r="G101" s="142"/>
      <c r="H101" s="142"/>
      <c r="I101" s="142"/>
      <c r="J101" s="142"/>
      <c r="K101" s="142"/>
      <c r="L101" s="142"/>
      <c r="M101" s="429"/>
      <c r="N101" s="429"/>
      <c r="O101" s="429"/>
      <c r="P101" s="429"/>
      <c r="Q101" s="429"/>
      <c r="R101" s="429"/>
      <c r="S101" s="429"/>
      <c r="T101" s="429"/>
      <c r="U101" s="430"/>
      <c r="V101" s="430"/>
      <c r="W101" s="430"/>
      <c r="X101" s="430"/>
      <c r="Y101" s="430"/>
      <c r="Z101" s="208" t="str">
        <f t="shared" si="22"/>
        <v/>
      </c>
      <c r="AA101" s="208"/>
      <c r="AB101" s="208"/>
      <c r="AC101" s="208"/>
      <c r="AD101" s="208"/>
      <c r="AE101" s="208" t="str">
        <f t="shared" si="23"/>
        <v/>
      </c>
      <c r="AF101" s="208"/>
      <c r="AG101" s="208"/>
      <c r="AH101" s="208"/>
      <c r="AI101" s="208"/>
      <c r="AJ101" s="142"/>
      <c r="AK101" s="142"/>
      <c r="AL101" s="142"/>
      <c r="AM101" s="142"/>
      <c r="AN101" s="142"/>
      <c r="AO101" s="142"/>
      <c r="AP101" s="142"/>
      <c r="AQ101" s="142"/>
      <c r="AR101" s="32"/>
      <c r="AS101" s="32"/>
      <c r="AW101" s="205"/>
      <c r="AX101" s="205"/>
      <c r="AY101" s="32"/>
      <c r="AZ101" s="32"/>
      <c r="BA101" s="32"/>
      <c r="BB101" s="32"/>
      <c r="BC101" s="32"/>
    </row>
    <row r="102" spans="2:55">
      <c r="B102" s="210">
        <v>7</v>
      </c>
      <c r="C102" s="210"/>
      <c r="D102" s="142"/>
      <c r="E102" s="142"/>
      <c r="F102" s="142"/>
      <c r="G102" s="142"/>
      <c r="H102" s="142"/>
      <c r="I102" s="142"/>
      <c r="J102" s="142"/>
      <c r="K102" s="142"/>
      <c r="L102" s="142"/>
      <c r="M102" s="429"/>
      <c r="N102" s="429"/>
      <c r="O102" s="429"/>
      <c r="P102" s="429"/>
      <c r="Q102" s="429"/>
      <c r="R102" s="429"/>
      <c r="S102" s="429"/>
      <c r="T102" s="429"/>
      <c r="U102" s="430"/>
      <c r="V102" s="430"/>
      <c r="W102" s="430"/>
      <c r="X102" s="430"/>
      <c r="Y102" s="430"/>
      <c r="Z102" s="208" t="str">
        <f t="shared" si="22"/>
        <v/>
      </c>
      <c r="AA102" s="208"/>
      <c r="AB102" s="208"/>
      <c r="AC102" s="208"/>
      <c r="AD102" s="208"/>
      <c r="AE102" s="208" t="str">
        <f t="shared" si="23"/>
        <v/>
      </c>
      <c r="AF102" s="208"/>
      <c r="AG102" s="208"/>
      <c r="AH102" s="208"/>
      <c r="AI102" s="208"/>
      <c r="AJ102" s="142"/>
      <c r="AK102" s="142"/>
      <c r="AL102" s="142"/>
      <c r="AM102" s="142"/>
      <c r="AN102" s="142"/>
      <c r="AO102" s="142"/>
      <c r="AP102" s="142"/>
      <c r="AQ102" s="142"/>
      <c r="AR102" s="32"/>
      <c r="AS102" s="32"/>
      <c r="AW102" s="205"/>
      <c r="AX102" s="205"/>
      <c r="AY102" s="32"/>
      <c r="AZ102" s="32"/>
      <c r="BA102" s="32"/>
      <c r="BB102" s="32"/>
      <c r="BC102" s="32"/>
    </row>
    <row r="103" spans="2:55">
      <c r="B103" s="210">
        <v>8</v>
      </c>
      <c r="C103" s="210"/>
      <c r="D103" s="142"/>
      <c r="E103" s="142"/>
      <c r="F103" s="142"/>
      <c r="G103" s="142"/>
      <c r="H103" s="142"/>
      <c r="I103" s="142"/>
      <c r="J103" s="142"/>
      <c r="K103" s="142"/>
      <c r="L103" s="142"/>
      <c r="M103" s="429"/>
      <c r="N103" s="429"/>
      <c r="O103" s="429"/>
      <c r="P103" s="429"/>
      <c r="Q103" s="429"/>
      <c r="R103" s="429"/>
      <c r="S103" s="429"/>
      <c r="T103" s="429"/>
      <c r="U103" s="430"/>
      <c r="V103" s="430"/>
      <c r="W103" s="430"/>
      <c r="X103" s="430"/>
      <c r="Y103" s="430"/>
      <c r="Z103" s="208" t="str">
        <f t="shared" si="22"/>
        <v/>
      </c>
      <c r="AA103" s="208"/>
      <c r="AB103" s="208"/>
      <c r="AC103" s="208"/>
      <c r="AD103" s="208"/>
      <c r="AE103" s="208" t="str">
        <f t="shared" si="23"/>
        <v/>
      </c>
      <c r="AF103" s="208"/>
      <c r="AG103" s="208"/>
      <c r="AH103" s="208"/>
      <c r="AI103" s="208"/>
      <c r="AJ103" s="142"/>
      <c r="AK103" s="142"/>
      <c r="AL103" s="142"/>
      <c r="AM103" s="142"/>
      <c r="AN103" s="142"/>
      <c r="AO103" s="142"/>
      <c r="AP103" s="142"/>
      <c r="AQ103" s="142"/>
      <c r="AR103" s="32"/>
      <c r="AS103" s="32"/>
      <c r="AW103" s="205"/>
      <c r="AX103" s="205"/>
      <c r="AY103" s="32"/>
      <c r="AZ103" s="32"/>
      <c r="BA103" s="32"/>
      <c r="BB103" s="32"/>
      <c r="BC103" s="32"/>
    </row>
    <row r="104" spans="2:55">
      <c r="B104" s="210">
        <v>9</v>
      </c>
      <c r="C104" s="210"/>
      <c r="D104" s="142"/>
      <c r="E104" s="142"/>
      <c r="F104" s="142"/>
      <c r="G104" s="142"/>
      <c r="H104" s="142"/>
      <c r="I104" s="142"/>
      <c r="J104" s="142"/>
      <c r="K104" s="142"/>
      <c r="L104" s="142"/>
      <c r="M104" s="429"/>
      <c r="N104" s="429"/>
      <c r="O104" s="429"/>
      <c r="P104" s="429"/>
      <c r="Q104" s="429"/>
      <c r="R104" s="429"/>
      <c r="S104" s="429"/>
      <c r="T104" s="429"/>
      <c r="U104" s="430"/>
      <c r="V104" s="430"/>
      <c r="W104" s="430"/>
      <c r="X104" s="430"/>
      <c r="Y104" s="430"/>
      <c r="Z104" s="208" t="str">
        <f t="shared" si="22"/>
        <v/>
      </c>
      <c r="AA104" s="208"/>
      <c r="AB104" s="208"/>
      <c r="AC104" s="208"/>
      <c r="AD104" s="208"/>
      <c r="AE104" s="208" t="str">
        <f t="shared" si="23"/>
        <v/>
      </c>
      <c r="AF104" s="208"/>
      <c r="AG104" s="208"/>
      <c r="AH104" s="208"/>
      <c r="AI104" s="208"/>
      <c r="AJ104" s="142"/>
      <c r="AK104" s="142"/>
      <c r="AL104" s="142"/>
      <c r="AM104" s="142"/>
      <c r="AN104" s="142"/>
      <c r="AO104" s="142"/>
      <c r="AP104" s="142"/>
      <c r="AQ104" s="142"/>
      <c r="AR104" s="32"/>
      <c r="AS104" s="32"/>
      <c r="AW104" s="213"/>
      <c r="AX104" s="213"/>
      <c r="AY104" s="32"/>
      <c r="AZ104" s="32"/>
      <c r="BA104" s="32"/>
      <c r="BB104" s="32"/>
      <c r="BC104" s="32"/>
    </row>
    <row r="105" spans="2:55">
      <c r="B105" s="210">
        <v>10</v>
      </c>
      <c r="C105" s="210"/>
      <c r="D105" s="142"/>
      <c r="E105" s="142"/>
      <c r="F105" s="142"/>
      <c r="G105" s="142"/>
      <c r="H105" s="142"/>
      <c r="I105" s="142"/>
      <c r="J105" s="142"/>
      <c r="K105" s="142"/>
      <c r="L105" s="142"/>
      <c r="M105" s="429"/>
      <c r="N105" s="429"/>
      <c r="O105" s="429"/>
      <c r="P105" s="429"/>
      <c r="Q105" s="429"/>
      <c r="R105" s="429"/>
      <c r="S105" s="429"/>
      <c r="T105" s="429"/>
      <c r="U105" s="430"/>
      <c r="V105" s="430"/>
      <c r="W105" s="430"/>
      <c r="X105" s="430"/>
      <c r="Y105" s="430"/>
      <c r="Z105" s="208" t="str">
        <f t="shared" si="22"/>
        <v/>
      </c>
      <c r="AA105" s="208"/>
      <c r="AB105" s="208"/>
      <c r="AC105" s="208"/>
      <c r="AD105" s="208"/>
      <c r="AE105" s="208" t="str">
        <f t="shared" si="23"/>
        <v/>
      </c>
      <c r="AF105" s="208"/>
      <c r="AG105" s="208"/>
      <c r="AH105" s="208"/>
      <c r="AI105" s="208"/>
      <c r="AJ105" s="142"/>
      <c r="AK105" s="142"/>
      <c r="AL105" s="142"/>
      <c r="AM105" s="142"/>
      <c r="AN105" s="142"/>
      <c r="AO105" s="142"/>
      <c r="AP105" s="142"/>
      <c r="AQ105" s="142"/>
      <c r="AR105" s="32"/>
      <c r="AS105" s="32"/>
      <c r="AW105" s="205"/>
      <c r="AX105" s="205"/>
      <c r="AY105" s="32"/>
      <c r="AZ105" s="32"/>
      <c r="BA105" s="32"/>
      <c r="BB105" s="32"/>
      <c r="BC105" s="32"/>
    </row>
    <row r="106" spans="2:55">
      <c r="B106" s="210">
        <v>11</v>
      </c>
      <c r="C106" s="210"/>
      <c r="D106" s="142"/>
      <c r="E106" s="142"/>
      <c r="F106" s="142"/>
      <c r="G106" s="142"/>
      <c r="H106" s="142"/>
      <c r="I106" s="142"/>
      <c r="J106" s="142"/>
      <c r="K106" s="142"/>
      <c r="L106" s="142"/>
      <c r="M106" s="429"/>
      <c r="N106" s="429"/>
      <c r="O106" s="429"/>
      <c r="P106" s="429"/>
      <c r="Q106" s="429"/>
      <c r="R106" s="429"/>
      <c r="S106" s="429"/>
      <c r="T106" s="429"/>
      <c r="U106" s="430"/>
      <c r="V106" s="430"/>
      <c r="W106" s="430"/>
      <c r="X106" s="430"/>
      <c r="Y106" s="430"/>
      <c r="Z106" s="208" t="str">
        <f t="shared" si="22"/>
        <v/>
      </c>
      <c r="AA106" s="208"/>
      <c r="AB106" s="208"/>
      <c r="AC106" s="208"/>
      <c r="AD106" s="208"/>
      <c r="AE106" s="208" t="str">
        <f t="shared" si="23"/>
        <v/>
      </c>
      <c r="AF106" s="208"/>
      <c r="AG106" s="208"/>
      <c r="AH106" s="208"/>
      <c r="AI106" s="208"/>
      <c r="AJ106" s="142"/>
      <c r="AK106" s="142"/>
      <c r="AL106" s="142"/>
      <c r="AM106" s="142"/>
      <c r="AN106" s="142"/>
      <c r="AO106" s="142"/>
      <c r="AP106" s="142"/>
      <c r="AQ106" s="142"/>
      <c r="AR106" s="32"/>
      <c r="AS106" s="32"/>
      <c r="AW106" s="205"/>
      <c r="AX106" s="205"/>
      <c r="AY106" s="32"/>
      <c r="AZ106" s="32"/>
      <c r="BA106" s="32"/>
      <c r="BB106" s="32"/>
      <c r="BC106" s="32"/>
    </row>
    <row r="107" spans="2:55">
      <c r="B107" s="210">
        <v>12</v>
      </c>
      <c r="C107" s="210"/>
      <c r="D107" s="142"/>
      <c r="E107" s="142"/>
      <c r="F107" s="142"/>
      <c r="G107" s="142"/>
      <c r="H107" s="142"/>
      <c r="I107" s="142"/>
      <c r="J107" s="142"/>
      <c r="K107" s="142"/>
      <c r="L107" s="142"/>
      <c r="M107" s="429"/>
      <c r="N107" s="429"/>
      <c r="O107" s="429"/>
      <c r="P107" s="429"/>
      <c r="Q107" s="429"/>
      <c r="R107" s="429"/>
      <c r="S107" s="429"/>
      <c r="T107" s="429"/>
      <c r="U107" s="430"/>
      <c r="V107" s="430"/>
      <c r="W107" s="430"/>
      <c r="X107" s="430"/>
      <c r="Y107" s="430"/>
      <c r="Z107" s="208" t="str">
        <f t="shared" si="22"/>
        <v/>
      </c>
      <c r="AA107" s="208"/>
      <c r="AB107" s="208"/>
      <c r="AC107" s="208"/>
      <c r="AD107" s="208"/>
      <c r="AE107" s="208" t="str">
        <f t="shared" si="23"/>
        <v/>
      </c>
      <c r="AF107" s="208"/>
      <c r="AG107" s="208"/>
      <c r="AH107" s="208"/>
      <c r="AI107" s="208"/>
      <c r="AJ107" s="142"/>
      <c r="AK107" s="142"/>
      <c r="AL107" s="142"/>
      <c r="AM107" s="142"/>
      <c r="AN107" s="142"/>
      <c r="AO107" s="142"/>
      <c r="AP107" s="142"/>
      <c r="AQ107" s="142"/>
      <c r="AR107" s="32"/>
      <c r="AS107" s="32"/>
      <c r="AW107" s="205"/>
      <c r="AX107" s="205"/>
      <c r="AY107" s="32"/>
      <c r="AZ107" s="32"/>
      <c r="BA107" s="32"/>
      <c r="BB107" s="32"/>
      <c r="BC107" s="32"/>
    </row>
    <row r="108" spans="2:55">
      <c r="B108" s="210">
        <v>13</v>
      </c>
      <c r="C108" s="210"/>
      <c r="D108" s="142"/>
      <c r="E108" s="142"/>
      <c r="F108" s="142"/>
      <c r="G108" s="142"/>
      <c r="H108" s="142"/>
      <c r="I108" s="142"/>
      <c r="J108" s="142"/>
      <c r="K108" s="142"/>
      <c r="L108" s="142"/>
      <c r="M108" s="429"/>
      <c r="N108" s="429"/>
      <c r="O108" s="429"/>
      <c r="P108" s="429"/>
      <c r="Q108" s="429"/>
      <c r="R108" s="429"/>
      <c r="S108" s="429"/>
      <c r="T108" s="429"/>
      <c r="U108" s="430"/>
      <c r="V108" s="430"/>
      <c r="W108" s="430"/>
      <c r="X108" s="430"/>
      <c r="Y108" s="430"/>
      <c r="Z108" s="208" t="str">
        <f t="shared" si="22"/>
        <v/>
      </c>
      <c r="AA108" s="208"/>
      <c r="AB108" s="208"/>
      <c r="AC108" s="208"/>
      <c r="AD108" s="208"/>
      <c r="AE108" s="208" t="str">
        <f t="shared" si="23"/>
        <v/>
      </c>
      <c r="AF108" s="208"/>
      <c r="AG108" s="208"/>
      <c r="AH108" s="208"/>
      <c r="AI108" s="208"/>
      <c r="AJ108" s="142"/>
      <c r="AK108" s="142"/>
      <c r="AL108" s="142"/>
      <c r="AM108" s="142"/>
      <c r="AN108" s="142"/>
      <c r="AO108" s="142"/>
      <c r="AP108" s="142"/>
      <c r="AQ108" s="142"/>
      <c r="AR108" s="32"/>
      <c r="AS108" s="32"/>
      <c r="AW108" s="205"/>
      <c r="AX108" s="205"/>
      <c r="AY108" s="32"/>
      <c r="AZ108" s="32"/>
      <c r="BA108" s="32"/>
      <c r="BB108" s="32"/>
      <c r="BC108" s="32"/>
    </row>
    <row r="109" spans="2:55">
      <c r="B109" s="210">
        <v>14</v>
      </c>
      <c r="C109" s="210"/>
      <c r="D109" s="142"/>
      <c r="E109" s="142"/>
      <c r="F109" s="142"/>
      <c r="G109" s="142"/>
      <c r="H109" s="142"/>
      <c r="I109" s="142"/>
      <c r="J109" s="142"/>
      <c r="K109" s="142"/>
      <c r="L109" s="142"/>
      <c r="M109" s="429"/>
      <c r="N109" s="429"/>
      <c r="O109" s="429"/>
      <c r="P109" s="429"/>
      <c r="Q109" s="429"/>
      <c r="R109" s="429"/>
      <c r="S109" s="429"/>
      <c r="T109" s="429"/>
      <c r="U109" s="430"/>
      <c r="V109" s="430"/>
      <c r="W109" s="430"/>
      <c r="X109" s="430"/>
      <c r="Y109" s="430"/>
      <c r="Z109" s="208" t="str">
        <f t="shared" si="22"/>
        <v/>
      </c>
      <c r="AA109" s="208"/>
      <c r="AB109" s="208"/>
      <c r="AC109" s="208"/>
      <c r="AD109" s="208"/>
      <c r="AE109" s="208" t="str">
        <f t="shared" si="23"/>
        <v/>
      </c>
      <c r="AF109" s="208"/>
      <c r="AG109" s="208"/>
      <c r="AH109" s="208"/>
      <c r="AI109" s="208"/>
      <c r="AJ109" s="142"/>
      <c r="AK109" s="142"/>
      <c r="AL109" s="142"/>
      <c r="AM109" s="142"/>
      <c r="AN109" s="142"/>
      <c r="AO109" s="142"/>
      <c r="AP109" s="142"/>
      <c r="AQ109" s="142"/>
      <c r="AR109" s="32"/>
      <c r="AS109" s="32"/>
      <c r="AW109" s="213"/>
      <c r="AX109" s="213"/>
      <c r="AY109" s="32"/>
      <c r="AZ109" s="32"/>
      <c r="BA109" s="32"/>
      <c r="BB109" s="32"/>
      <c r="BC109" s="32"/>
    </row>
    <row r="110" spans="2:55">
      <c r="B110" s="210">
        <v>15</v>
      </c>
      <c r="C110" s="210"/>
      <c r="D110" s="142"/>
      <c r="E110" s="142"/>
      <c r="F110" s="142"/>
      <c r="G110" s="142"/>
      <c r="H110" s="142"/>
      <c r="I110" s="142"/>
      <c r="J110" s="142"/>
      <c r="K110" s="142"/>
      <c r="L110" s="142"/>
      <c r="M110" s="429"/>
      <c r="N110" s="429"/>
      <c r="O110" s="429"/>
      <c r="P110" s="429"/>
      <c r="Q110" s="429"/>
      <c r="R110" s="429"/>
      <c r="S110" s="429"/>
      <c r="T110" s="429"/>
      <c r="U110" s="430"/>
      <c r="V110" s="430"/>
      <c r="W110" s="430"/>
      <c r="X110" s="430"/>
      <c r="Y110" s="430"/>
      <c r="Z110" s="208" t="str">
        <f t="shared" si="22"/>
        <v/>
      </c>
      <c r="AA110" s="208"/>
      <c r="AB110" s="208"/>
      <c r="AC110" s="208"/>
      <c r="AD110" s="208"/>
      <c r="AE110" s="208" t="str">
        <f t="shared" si="23"/>
        <v/>
      </c>
      <c r="AF110" s="208"/>
      <c r="AG110" s="208"/>
      <c r="AH110" s="208"/>
      <c r="AI110" s="208"/>
      <c r="AJ110" s="142"/>
      <c r="AK110" s="142"/>
      <c r="AL110" s="142"/>
      <c r="AM110" s="142"/>
      <c r="AN110" s="142"/>
      <c r="AO110" s="142"/>
      <c r="AP110" s="142"/>
      <c r="AQ110" s="142"/>
      <c r="AR110" s="32"/>
      <c r="AS110" s="32"/>
      <c r="AW110" s="205"/>
      <c r="AX110" s="205"/>
      <c r="AY110" s="32"/>
      <c r="AZ110" s="32"/>
      <c r="BA110" s="32"/>
      <c r="BB110" s="32"/>
      <c r="BC110" s="32"/>
    </row>
    <row r="111" spans="2:55">
      <c r="B111" s="210">
        <v>16</v>
      </c>
      <c r="C111" s="210"/>
      <c r="D111" s="142"/>
      <c r="E111" s="142"/>
      <c r="F111" s="142"/>
      <c r="G111" s="142"/>
      <c r="H111" s="142"/>
      <c r="I111" s="142"/>
      <c r="J111" s="142"/>
      <c r="K111" s="142"/>
      <c r="L111" s="142"/>
      <c r="M111" s="429"/>
      <c r="N111" s="429"/>
      <c r="O111" s="429"/>
      <c r="P111" s="429"/>
      <c r="Q111" s="429"/>
      <c r="R111" s="429"/>
      <c r="S111" s="429"/>
      <c r="T111" s="429"/>
      <c r="U111" s="430"/>
      <c r="V111" s="430"/>
      <c r="W111" s="430"/>
      <c r="X111" s="430"/>
      <c r="Y111" s="430"/>
      <c r="Z111" s="208" t="str">
        <f t="shared" si="22"/>
        <v/>
      </c>
      <c r="AA111" s="208"/>
      <c r="AB111" s="208"/>
      <c r="AC111" s="208"/>
      <c r="AD111" s="208"/>
      <c r="AE111" s="208" t="str">
        <f t="shared" si="23"/>
        <v/>
      </c>
      <c r="AF111" s="208"/>
      <c r="AG111" s="208"/>
      <c r="AH111" s="208"/>
      <c r="AI111" s="208"/>
      <c r="AJ111" s="142"/>
      <c r="AK111" s="142"/>
      <c r="AL111" s="142"/>
      <c r="AM111" s="142"/>
      <c r="AN111" s="142"/>
      <c r="AO111" s="142"/>
      <c r="AP111" s="142"/>
      <c r="AQ111" s="142"/>
      <c r="AR111" s="32"/>
      <c r="AS111" s="32"/>
      <c r="AW111" s="205"/>
      <c r="AX111" s="205"/>
      <c r="AY111" s="32"/>
      <c r="AZ111" s="32"/>
      <c r="BA111" s="32"/>
      <c r="BB111" s="32"/>
      <c r="BC111" s="32"/>
    </row>
    <row r="112" spans="2:55">
      <c r="B112" s="210">
        <v>17</v>
      </c>
      <c r="C112" s="210"/>
      <c r="D112" s="142"/>
      <c r="E112" s="142"/>
      <c r="F112" s="142"/>
      <c r="G112" s="142"/>
      <c r="H112" s="142"/>
      <c r="I112" s="142"/>
      <c r="J112" s="142"/>
      <c r="K112" s="142"/>
      <c r="L112" s="142"/>
      <c r="M112" s="429"/>
      <c r="N112" s="429"/>
      <c r="O112" s="429"/>
      <c r="P112" s="429"/>
      <c r="Q112" s="429"/>
      <c r="R112" s="429"/>
      <c r="S112" s="429"/>
      <c r="T112" s="429"/>
      <c r="U112" s="430"/>
      <c r="V112" s="430"/>
      <c r="W112" s="430"/>
      <c r="X112" s="430"/>
      <c r="Y112" s="430"/>
      <c r="Z112" s="208" t="str">
        <f t="shared" si="22"/>
        <v/>
      </c>
      <c r="AA112" s="208"/>
      <c r="AB112" s="208"/>
      <c r="AC112" s="208"/>
      <c r="AD112" s="208"/>
      <c r="AE112" s="208" t="str">
        <f t="shared" si="23"/>
        <v/>
      </c>
      <c r="AF112" s="208"/>
      <c r="AG112" s="208"/>
      <c r="AH112" s="208"/>
      <c r="AI112" s="208"/>
      <c r="AJ112" s="142"/>
      <c r="AK112" s="142"/>
      <c r="AL112" s="142"/>
      <c r="AM112" s="142"/>
      <c r="AN112" s="142"/>
      <c r="AO112" s="142"/>
      <c r="AP112" s="142"/>
      <c r="AQ112" s="142"/>
      <c r="AR112" s="32"/>
      <c r="AS112" s="32"/>
      <c r="AW112" s="205"/>
      <c r="AX112" s="205"/>
      <c r="AY112" s="32"/>
      <c r="AZ112" s="32"/>
      <c r="BA112" s="32"/>
      <c r="BB112" s="32"/>
      <c r="BC112" s="32"/>
    </row>
    <row r="113" spans="1:57">
      <c r="B113" s="210">
        <v>18</v>
      </c>
      <c r="C113" s="210"/>
      <c r="D113" s="142"/>
      <c r="E113" s="142"/>
      <c r="F113" s="142"/>
      <c r="G113" s="142"/>
      <c r="H113" s="142"/>
      <c r="I113" s="142"/>
      <c r="J113" s="142"/>
      <c r="K113" s="142"/>
      <c r="L113" s="142"/>
      <c r="M113" s="429"/>
      <c r="N113" s="429"/>
      <c r="O113" s="429"/>
      <c r="P113" s="429"/>
      <c r="Q113" s="429"/>
      <c r="R113" s="429"/>
      <c r="S113" s="429"/>
      <c r="T113" s="429"/>
      <c r="U113" s="430"/>
      <c r="V113" s="430"/>
      <c r="W113" s="430"/>
      <c r="X113" s="430"/>
      <c r="Y113" s="430"/>
      <c r="Z113" s="208" t="str">
        <f t="shared" si="22"/>
        <v/>
      </c>
      <c r="AA113" s="208"/>
      <c r="AB113" s="208"/>
      <c r="AC113" s="208"/>
      <c r="AD113" s="208"/>
      <c r="AE113" s="208" t="str">
        <f t="shared" si="23"/>
        <v/>
      </c>
      <c r="AF113" s="208"/>
      <c r="AG113" s="208"/>
      <c r="AH113" s="208"/>
      <c r="AI113" s="208"/>
      <c r="AJ113" s="142"/>
      <c r="AK113" s="142"/>
      <c r="AL113" s="142"/>
      <c r="AM113" s="142"/>
      <c r="AN113" s="142"/>
      <c r="AO113" s="142"/>
      <c r="AP113" s="142"/>
      <c r="AQ113" s="142"/>
      <c r="AR113" s="32"/>
      <c r="AS113" s="32"/>
      <c r="AW113" s="205"/>
      <c r="AX113" s="205"/>
      <c r="AY113" s="32"/>
      <c r="AZ113" s="32"/>
      <c r="BA113" s="32"/>
      <c r="BB113" s="32"/>
      <c r="BC113" s="32"/>
    </row>
    <row r="114" spans="1:57">
      <c r="B114" s="210">
        <v>19</v>
      </c>
      <c r="C114" s="210"/>
      <c r="D114" s="142"/>
      <c r="E114" s="142"/>
      <c r="F114" s="142"/>
      <c r="G114" s="142"/>
      <c r="H114" s="142"/>
      <c r="I114" s="142"/>
      <c r="J114" s="142"/>
      <c r="K114" s="142"/>
      <c r="L114" s="142"/>
      <c r="M114" s="429"/>
      <c r="N114" s="429"/>
      <c r="O114" s="429"/>
      <c r="P114" s="429"/>
      <c r="Q114" s="429"/>
      <c r="R114" s="429"/>
      <c r="S114" s="429"/>
      <c r="T114" s="429"/>
      <c r="U114" s="430"/>
      <c r="V114" s="430"/>
      <c r="W114" s="430"/>
      <c r="X114" s="430"/>
      <c r="Y114" s="430"/>
      <c r="Z114" s="208" t="str">
        <f t="shared" si="22"/>
        <v/>
      </c>
      <c r="AA114" s="208"/>
      <c r="AB114" s="208"/>
      <c r="AC114" s="208"/>
      <c r="AD114" s="208"/>
      <c r="AE114" s="208" t="str">
        <f t="shared" si="23"/>
        <v/>
      </c>
      <c r="AF114" s="208"/>
      <c r="AG114" s="208"/>
      <c r="AH114" s="208"/>
      <c r="AI114" s="208"/>
      <c r="AJ114" s="142"/>
      <c r="AK114" s="142"/>
      <c r="AL114" s="142"/>
      <c r="AM114" s="142"/>
      <c r="AN114" s="142"/>
      <c r="AO114" s="142"/>
      <c r="AP114" s="142"/>
      <c r="AQ114" s="142"/>
      <c r="AR114" s="32"/>
      <c r="AS114" s="32"/>
      <c r="AW114" s="205"/>
      <c r="AX114" s="205"/>
      <c r="AY114" s="32"/>
      <c r="AZ114" s="32"/>
      <c r="BA114" s="32"/>
      <c r="BB114" s="32"/>
      <c r="BC114" s="32"/>
    </row>
    <row r="115" spans="1:57">
      <c r="B115" s="210">
        <v>20</v>
      </c>
      <c r="C115" s="210"/>
      <c r="D115" s="142"/>
      <c r="E115" s="142"/>
      <c r="F115" s="142"/>
      <c r="G115" s="142"/>
      <c r="H115" s="142"/>
      <c r="I115" s="142"/>
      <c r="J115" s="142"/>
      <c r="K115" s="142"/>
      <c r="L115" s="142"/>
      <c r="M115" s="429"/>
      <c r="N115" s="429"/>
      <c r="O115" s="429"/>
      <c r="P115" s="429"/>
      <c r="Q115" s="429"/>
      <c r="R115" s="429"/>
      <c r="S115" s="429"/>
      <c r="T115" s="429"/>
      <c r="U115" s="430"/>
      <c r="V115" s="430"/>
      <c r="W115" s="430"/>
      <c r="X115" s="430"/>
      <c r="Y115" s="430"/>
      <c r="Z115" s="208" t="str">
        <f t="shared" si="22"/>
        <v/>
      </c>
      <c r="AA115" s="208"/>
      <c r="AB115" s="208"/>
      <c r="AC115" s="208"/>
      <c r="AD115" s="208"/>
      <c r="AE115" s="208" t="str">
        <f t="shared" si="23"/>
        <v/>
      </c>
      <c r="AF115" s="208"/>
      <c r="AG115" s="208"/>
      <c r="AH115" s="208"/>
      <c r="AI115" s="208"/>
      <c r="AJ115" s="142"/>
      <c r="AK115" s="142"/>
      <c r="AL115" s="142"/>
      <c r="AM115" s="142"/>
      <c r="AN115" s="142"/>
      <c r="AO115" s="142"/>
      <c r="AP115" s="142"/>
      <c r="AQ115" s="142"/>
      <c r="AR115" s="32"/>
      <c r="AS115" s="32"/>
      <c r="AW115" s="205"/>
      <c r="AX115" s="205"/>
      <c r="AY115" s="32"/>
      <c r="AZ115" s="32"/>
      <c r="BA115" s="32"/>
      <c r="BB115" s="32"/>
      <c r="BC115" s="32"/>
    </row>
    <row r="116" spans="1:57" s="22" customFormat="1" ht="1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row>
    <row r="117" spans="1:57" s="22" customFormat="1" ht="15" customHeight="1">
      <c r="A117" s="25"/>
      <c r="B117" s="33" t="s">
        <v>124</v>
      </c>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row>
    <row r="118" spans="1:57" s="22" customFormat="1" ht="15" customHeight="1">
      <c r="A118" s="25"/>
      <c r="B118" s="179"/>
      <c r="C118" s="179"/>
      <c r="D118" s="179" t="s">
        <v>81</v>
      </c>
      <c r="E118" s="179"/>
      <c r="F118" s="179"/>
      <c r="G118" s="179"/>
      <c r="H118" s="179"/>
      <c r="I118" s="179"/>
      <c r="J118" s="179"/>
      <c r="K118" s="179"/>
      <c r="L118" s="179"/>
      <c r="M118" s="206" t="s">
        <v>125</v>
      </c>
      <c r="N118" s="206"/>
      <c r="O118" s="206"/>
      <c r="P118" s="206"/>
      <c r="Q118" s="206"/>
      <c r="R118" s="207" t="s">
        <v>126</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5"/>
      <c r="AR118" s="25"/>
      <c r="AS118" s="25"/>
      <c r="AT118" s="25"/>
      <c r="AU118" s="25"/>
      <c r="AV118" s="25"/>
      <c r="AW118" s="25"/>
      <c r="AX118" s="25"/>
      <c r="AY118" s="25"/>
      <c r="AZ118" s="25"/>
      <c r="BA118" s="25"/>
      <c r="BB118" s="25"/>
      <c r="BC118" s="25"/>
      <c r="BD118" s="25"/>
    </row>
    <row r="119" spans="1:57" s="22" customFormat="1" ht="26.1" customHeight="1">
      <c r="A119" s="25"/>
      <c r="B119" s="194">
        <v>1</v>
      </c>
      <c r="C119" s="195"/>
      <c r="D119" s="441">
        <f t="shared" ref="D119:D128" si="24">D83</f>
        <v>0</v>
      </c>
      <c r="E119" s="441"/>
      <c r="F119" s="441"/>
      <c r="G119" s="441"/>
      <c r="H119" s="441"/>
      <c r="I119" s="441"/>
      <c r="J119" s="441"/>
      <c r="K119" s="441"/>
      <c r="L119" s="441"/>
      <c r="M119" s="439"/>
      <c r="N119" s="439"/>
      <c r="O119" s="439"/>
      <c r="P119" s="439"/>
      <c r="Q119" s="439"/>
      <c r="R119" s="440"/>
      <c r="S119" s="440"/>
      <c r="T119" s="440"/>
      <c r="U119" s="440"/>
      <c r="V119" s="440"/>
      <c r="W119" s="440"/>
      <c r="X119" s="440"/>
      <c r="Y119" s="440"/>
      <c r="Z119" s="440"/>
      <c r="AA119" s="440"/>
      <c r="AB119" s="440"/>
      <c r="AC119" s="440"/>
      <c r="AD119" s="440"/>
      <c r="AE119" s="440"/>
      <c r="AF119" s="440"/>
      <c r="AG119" s="440"/>
      <c r="AH119" s="440"/>
      <c r="AI119" s="440"/>
      <c r="AJ119" s="440"/>
      <c r="AK119" s="440"/>
      <c r="AL119" s="440"/>
      <c r="AM119" s="440"/>
      <c r="AN119" s="440"/>
      <c r="AO119" s="440"/>
      <c r="AP119" s="440"/>
      <c r="AQ119" s="25"/>
      <c r="AR119" s="25"/>
      <c r="AS119" s="25"/>
      <c r="AT119" s="25"/>
      <c r="AU119" s="25"/>
      <c r="AV119" s="25"/>
      <c r="AW119" s="25"/>
      <c r="AX119" s="25"/>
      <c r="AY119" s="25"/>
      <c r="AZ119" s="25"/>
      <c r="BA119" s="25"/>
      <c r="BB119" s="25"/>
      <c r="BC119" s="25"/>
      <c r="BD119" s="25"/>
    </row>
    <row r="120" spans="1:57" s="22" customFormat="1" ht="26.1" customHeight="1">
      <c r="A120" s="25"/>
      <c r="B120" s="194">
        <v>2</v>
      </c>
      <c r="C120" s="195"/>
      <c r="D120" s="441">
        <f t="shared" si="24"/>
        <v>0</v>
      </c>
      <c r="E120" s="441"/>
      <c r="F120" s="441"/>
      <c r="G120" s="441"/>
      <c r="H120" s="441"/>
      <c r="I120" s="441"/>
      <c r="J120" s="441"/>
      <c r="K120" s="441"/>
      <c r="L120" s="441"/>
      <c r="M120" s="439"/>
      <c r="N120" s="439"/>
      <c r="O120" s="439"/>
      <c r="P120" s="439"/>
      <c r="Q120" s="439"/>
      <c r="R120" s="440"/>
      <c r="S120" s="440"/>
      <c r="T120" s="440"/>
      <c r="U120" s="440"/>
      <c r="V120" s="440"/>
      <c r="W120" s="440"/>
      <c r="X120" s="440"/>
      <c r="Y120" s="440"/>
      <c r="Z120" s="440"/>
      <c r="AA120" s="440"/>
      <c r="AB120" s="440"/>
      <c r="AC120" s="440"/>
      <c r="AD120" s="440"/>
      <c r="AE120" s="440"/>
      <c r="AF120" s="440"/>
      <c r="AG120" s="440"/>
      <c r="AH120" s="440"/>
      <c r="AI120" s="440"/>
      <c r="AJ120" s="440"/>
      <c r="AK120" s="440"/>
      <c r="AL120" s="440"/>
      <c r="AM120" s="440"/>
      <c r="AN120" s="440"/>
      <c r="AO120" s="440"/>
      <c r="AP120" s="440"/>
      <c r="AQ120" s="25"/>
      <c r="AR120" s="25"/>
      <c r="AS120" s="25"/>
      <c r="AT120" s="25"/>
      <c r="AU120" s="25"/>
      <c r="AV120" s="25"/>
      <c r="AW120" s="25"/>
      <c r="AX120" s="25"/>
      <c r="AY120" s="25"/>
      <c r="AZ120" s="25"/>
      <c r="BA120" s="25"/>
      <c r="BB120" s="25"/>
      <c r="BC120" s="25"/>
      <c r="BD120" s="25"/>
    </row>
    <row r="121" spans="1:57" s="22" customFormat="1" ht="26.1" customHeight="1">
      <c r="A121" s="25"/>
      <c r="B121" s="194">
        <v>3</v>
      </c>
      <c r="C121" s="195"/>
      <c r="D121" s="441">
        <f t="shared" si="24"/>
        <v>0</v>
      </c>
      <c r="E121" s="441"/>
      <c r="F121" s="441"/>
      <c r="G121" s="441"/>
      <c r="H121" s="441"/>
      <c r="I121" s="441"/>
      <c r="J121" s="441"/>
      <c r="K121" s="441"/>
      <c r="L121" s="441"/>
      <c r="M121" s="439"/>
      <c r="N121" s="439"/>
      <c r="O121" s="439"/>
      <c r="P121" s="439"/>
      <c r="Q121" s="439"/>
      <c r="R121" s="440"/>
      <c r="S121" s="440"/>
      <c r="T121" s="440"/>
      <c r="U121" s="440"/>
      <c r="V121" s="440"/>
      <c r="W121" s="440"/>
      <c r="X121" s="440"/>
      <c r="Y121" s="440"/>
      <c r="Z121" s="440"/>
      <c r="AA121" s="440"/>
      <c r="AB121" s="440"/>
      <c r="AC121" s="440"/>
      <c r="AD121" s="440"/>
      <c r="AE121" s="440"/>
      <c r="AF121" s="440"/>
      <c r="AG121" s="440"/>
      <c r="AH121" s="440"/>
      <c r="AI121" s="440"/>
      <c r="AJ121" s="440"/>
      <c r="AK121" s="440"/>
      <c r="AL121" s="440"/>
      <c r="AM121" s="440"/>
      <c r="AN121" s="440"/>
      <c r="AO121" s="440"/>
      <c r="AP121" s="440"/>
      <c r="AQ121" s="25"/>
      <c r="AR121" s="25"/>
      <c r="AS121" s="25"/>
      <c r="AT121" s="25"/>
      <c r="AU121" s="25"/>
      <c r="AV121" s="25"/>
      <c r="AW121" s="25"/>
      <c r="AX121" s="25"/>
      <c r="AY121" s="25"/>
      <c r="AZ121" s="25"/>
      <c r="BA121" s="25"/>
      <c r="BB121" s="25"/>
      <c r="BC121" s="25"/>
      <c r="BD121" s="25"/>
    </row>
    <row r="122" spans="1:57" s="22" customFormat="1" ht="26.1" customHeight="1">
      <c r="A122" s="25"/>
      <c r="B122" s="194">
        <v>4</v>
      </c>
      <c r="C122" s="195"/>
      <c r="D122" s="441">
        <f t="shared" si="24"/>
        <v>0</v>
      </c>
      <c r="E122" s="441"/>
      <c r="F122" s="441"/>
      <c r="G122" s="441"/>
      <c r="H122" s="441"/>
      <c r="I122" s="441"/>
      <c r="J122" s="441"/>
      <c r="K122" s="441"/>
      <c r="L122" s="441"/>
      <c r="M122" s="439"/>
      <c r="N122" s="439"/>
      <c r="O122" s="439"/>
      <c r="P122" s="439"/>
      <c r="Q122" s="439"/>
      <c r="R122" s="440"/>
      <c r="S122" s="440"/>
      <c r="T122" s="440"/>
      <c r="U122" s="440"/>
      <c r="V122" s="440"/>
      <c r="W122" s="440"/>
      <c r="X122" s="440"/>
      <c r="Y122" s="440"/>
      <c r="Z122" s="440"/>
      <c r="AA122" s="440"/>
      <c r="AB122" s="440"/>
      <c r="AC122" s="440"/>
      <c r="AD122" s="440"/>
      <c r="AE122" s="440"/>
      <c r="AF122" s="440"/>
      <c r="AG122" s="440"/>
      <c r="AH122" s="440"/>
      <c r="AI122" s="440"/>
      <c r="AJ122" s="440"/>
      <c r="AK122" s="440"/>
      <c r="AL122" s="440"/>
      <c r="AM122" s="440"/>
      <c r="AN122" s="440"/>
      <c r="AO122" s="440"/>
      <c r="AP122" s="440"/>
      <c r="AQ122" s="25"/>
      <c r="AR122" s="25"/>
      <c r="AS122" s="25"/>
      <c r="AT122" s="25"/>
      <c r="AU122" s="25"/>
      <c r="AV122" s="25"/>
      <c r="AW122" s="25"/>
      <c r="AX122" s="25"/>
      <c r="AY122" s="25"/>
      <c r="AZ122" s="25"/>
      <c r="BA122" s="25"/>
      <c r="BB122" s="25"/>
      <c r="BC122" s="25"/>
      <c r="BD122" s="25"/>
    </row>
    <row r="123" spans="1:57" s="22" customFormat="1" ht="26.1" customHeight="1">
      <c r="A123" s="25"/>
      <c r="B123" s="194">
        <v>5</v>
      </c>
      <c r="C123" s="195"/>
      <c r="D123" s="436">
        <f t="shared" si="24"/>
        <v>0</v>
      </c>
      <c r="E123" s="437"/>
      <c r="F123" s="437"/>
      <c r="G123" s="437"/>
      <c r="H123" s="437"/>
      <c r="I123" s="437"/>
      <c r="J123" s="437"/>
      <c r="K123" s="437"/>
      <c r="L123" s="438"/>
      <c r="M123" s="439"/>
      <c r="N123" s="439"/>
      <c r="O123" s="439"/>
      <c r="P123" s="439"/>
      <c r="Q123" s="439"/>
      <c r="R123" s="440"/>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0"/>
      <c r="AN123" s="440"/>
      <c r="AO123" s="440"/>
      <c r="AP123" s="440"/>
      <c r="AQ123" s="25"/>
      <c r="AR123" s="25"/>
      <c r="AS123" s="25"/>
      <c r="AT123" s="25"/>
      <c r="AU123" s="25"/>
      <c r="AV123" s="25"/>
      <c r="AW123" s="25"/>
      <c r="AX123" s="25"/>
      <c r="AY123" s="25"/>
      <c r="AZ123" s="25"/>
      <c r="BA123" s="25"/>
      <c r="BB123" s="25"/>
      <c r="BC123" s="25"/>
      <c r="BD123" s="25"/>
    </row>
    <row r="124" spans="1:57" s="22" customFormat="1" ht="26.1" customHeight="1">
      <c r="A124" s="25"/>
      <c r="B124" s="194">
        <v>6</v>
      </c>
      <c r="C124" s="195"/>
      <c r="D124" s="436">
        <f t="shared" si="24"/>
        <v>0</v>
      </c>
      <c r="E124" s="437"/>
      <c r="F124" s="437"/>
      <c r="G124" s="437"/>
      <c r="H124" s="437"/>
      <c r="I124" s="437"/>
      <c r="J124" s="437"/>
      <c r="K124" s="437"/>
      <c r="L124" s="438"/>
      <c r="M124" s="439"/>
      <c r="N124" s="439"/>
      <c r="O124" s="439"/>
      <c r="P124" s="439"/>
      <c r="Q124" s="439"/>
      <c r="R124" s="440"/>
      <c r="S124" s="440"/>
      <c r="T124" s="440"/>
      <c r="U124" s="440"/>
      <c r="V124" s="440"/>
      <c r="W124" s="440"/>
      <c r="X124" s="440"/>
      <c r="Y124" s="440"/>
      <c r="Z124" s="440"/>
      <c r="AA124" s="440"/>
      <c r="AB124" s="440"/>
      <c r="AC124" s="440"/>
      <c r="AD124" s="440"/>
      <c r="AE124" s="440"/>
      <c r="AF124" s="440"/>
      <c r="AG124" s="440"/>
      <c r="AH124" s="440"/>
      <c r="AI124" s="440"/>
      <c r="AJ124" s="440"/>
      <c r="AK124" s="440"/>
      <c r="AL124" s="440"/>
      <c r="AM124" s="440"/>
      <c r="AN124" s="440"/>
      <c r="AO124" s="440"/>
      <c r="AP124" s="440"/>
      <c r="AQ124" s="25"/>
      <c r="AR124" s="25"/>
      <c r="AS124" s="25"/>
      <c r="AT124" s="25"/>
      <c r="AU124" s="25"/>
      <c r="AV124" s="25"/>
      <c r="AW124" s="25"/>
      <c r="AX124" s="25"/>
      <c r="AY124" s="25"/>
      <c r="AZ124" s="25"/>
      <c r="BA124" s="25"/>
      <c r="BB124" s="25"/>
      <c r="BC124" s="25"/>
      <c r="BD124" s="25"/>
    </row>
    <row r="125" spans="1:57" s="22" customFormat="1" ht="26.1" customHeight="1">
      <c r="A125" s="25"/>
      <c r="B125" s="194">
        <v>7</v>
      </c>
      <c r="C125" s="195"/>
      <c r="D125" s="436">
        <f t="shared" si="24"/>
        <v>0</v>
      </c>
      <c r="E125" s="437"/>
      <c r="F125" s="437"/>
      <c r="G125" s="437"/>
      <c r="H125" s="437"/>
      <c r="I125" s="437"/>
      <c r="J125" s="437"/>
      <c r="K125" s="437"/>
      <c r="L125" s="438"/>
      <c r="M125" s="439"/>
      <c r="N125" s="439"/>
      <c r="O125" s="439"/>
      <c r="P125" s="439"/>
      <c r="Q125" s="439"/>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c r="AQ125" s="25"/>
      <c r="AR125" s="25"/>
      <c r="AS125" s="25"/>
      <c r="AT125" s="25"/>
      <c r="AU125" s="25"/>
      <c r="AV125" s="25"/>
      <c r="AW125" s="25"/>
      <c r="AX125" s="25"/>
      <c r="AY125" s="25"/>
      <c r="AZ125" s="25"/>
      <c r="BA125" s="25"/>
      <c r="BB125" s="25"/>
      <c r="BC125" s="25"/>
      <c r="BD125" s="25"/>
    </row>
    <row r="126" spans="1:57" s="22" customFormat="1" ht="26.1" customHeight="1">
      <c r="A126" s="25"/>
      <c r="B126" s="194">
        <v>8</v>
      </c>
      <c r="C126" s="195"/>
      <c r="D126" s="436">
        <f t="shared" si="24"/>
        <v>0</v>
      </c>
      <c r="E126" s="437"/>
      <c r="F126" s="437"/>
      <c r="G126" s="437"/>
      <c r="H126" s="437"/>
      <c r="I126" s="437"/>
      <c r="J126" s="437"/>
      <c r="K126" s="437"/>
      <c r="L126" s="438"/>
      <c r="M126" s="439"/>
      <c r="N126" s="439"/>
      <c r="O126" s="439"/>
      <c r="P126" s="439"/>
      <c r="Q126" s="439"/>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25"/>
      <c r="AR126" s="25"/>
      <c r="AS126" s="25"/>
      <c r="AT126" s="25"/>
      <c r="AU126" s="25"/>
      <c r="AV126" s="25"/>
      <c r="AW126" s="25"/>
      <c r="AX126" s="25"/>
      <c r="AY126" s="25"/>
      <c r="AZ126" s="25"/>
      <c r="BA126" s="25"/>
      <c r="BB126" s="25"/>
      <c r="BC126" s="25"/>
      <c r="BD126" s="25"/>
    </row>
    <row r="127" spans="1:57" s="22" customFormat="1" ht="26.1" customHeight="1">
      <c r="A127" s="25"/>
      <c r="B127" s="194">
        <v>9</v>
      </c>
      <c r="C127" s="195"/>
      <c r="D127" s="436">
        <f t="shared" si="24"/>
        <v>0</v>
      </c>
      <c r="E127" s="437"/>
      <c r="F127" s="437"/>
      <c r="G127" s="437"/>
      <c r="H127" s="437"/>
      <c r="I127" s="437"/>
      <c r="J127" s="437"/>
      <c r="K127" s="437"/>
      <c r="L127" s="438"/>
      <c r="M127" s="439"/>
      <c r="N127" s="439"/>
      <c r="O127" s="439"/>
      <c r="P127" s="439"/>
      <c r="Q127" s="439"/>
      <c r="R127" s="440"/>
      <c r="S127" s="440"/>
      <c r="T127" s="440"/>
      <c r="U127" s="440"/>
      <c r="V127" s="440"/>
      <c r="W127" s="440"/>
      <c r="X127" s="440"/>
      <c r="Y127" s="440"/>
      <c r="Z127" s="440"/>
      <c r="AA127" s="440"/>
      <c r="AB127" s="440"/>
      <c r="AC127" s="440"/>
      <c r="AD127" s="440"/>
      <c r="AE127" s="440"/>
      <c r="AF127" s="440"/>
      <c r="AG127" s="440"/>
      <c r="AH127" s="440"/>
      <c r="AI127" s="440"/>
      <c r="AJ127" s="440"/>
      <c r="AK127" s="440"/>
      <c r="AL127" s="440"/>
      <c r="AM127" s="440"/>
      <c r="AN127" s="440"/>
      <c r="AO127" s="440"/>
      <c r="AP127" s="440"/>
      <c r="AQ127" s="25"/>
      <c r="AR127" s="25"/>
      <c r="AS127" s="25"/>
      <c r="AT127" s="25"/>
      <c r="AU127" s="25"/>
      <c r="AV127" s="25"/>
      <c r="AW127" s="25"/>
      <c r="AX127" s="25"/>
      <c r="AY127" s="25"/>
      <c r="AZ127" s="25"/>
      <c r="BA127" s="25"/>
      <c r="BB127" s="25"/>
      <c r="BC127" s="25"/>
      <c r="BD127" s="25"/>
    </row>
    <row r="128" spans="1:57" s="22" customFormat="1" ht="26.1" customHeight="1">
      <c r="A128" s="25"/>
      <c r="B128" s="194">
        <v>10</v>
      </c>
      <c r="C128" s="195"/>
      <c r="D128" s="436">
        <f t="shared" si="24"/>
        <v>0</v>
      </c>
      <c r="E128" s="437"/>
      <c r="F128" s="437"/>
      <c r="G128" s="437"/>
      <c r="H128" s="437"/>
      <c r="I128" s="437"/>
      <c r="J128" s="437"/>
      <c r="K128" s="437"/>
      <c r="L128" s="438"/>
      <c r="M128" s="439"/>
      <c r="N128" s="439"/>
      <c r="O128" s="439"/>
      <c r="P128" s="439"/>
      <c r="Q128" s="439"/>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c r="AQ128" s="25"/>
      <c r="AR128" s="25"/>
      <c r="AS128" s="25"/>
      <c r="AT128" s="25"/>
      <c r="AU128" s="25"/>
      <c r="AV128" s="25"/>
      <c r="AW128" s="25"/>
      <c r="AX128" s="25"/>
      <c r="AY128" s="25"/>
      <c r="AZ128" s="25"/>
      <c r="BA128" s="25"/>
      <c r="BB128" s="25"/>
      <c r="BC128" s="25"/>
      <c r="BD128" s="25"/>
    </row>
    <row r="129" spans="1:57" s="22" customFormat="1" ht="1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row>
    <row r="130" spans="1:57" s="22" customFormat="1" ht="15" customHeight="1">
      <c r="A130" s="25"/>
      <c r="B130" s="14" t="s">
        <v>128</v>
      </c>
      <c r="C130" s="25"/>
      <c r="D130" s="25"/>
      <c r="E130" s="25"/>
      <c r="F130" s="25"/>
      <c r="G130" s="25"/>
      <c r="H130" s="25"/>
      <c r="I130" s="25"/>
      <c r="J130" s="25"/>
      <c r="K130" s="25"/>
      <c r="L130" s="25"/>
      <c r="M130" s="25"/>
      <c r="N130" s="192" t="s">
        <v>56</v>
      </c>
      <c r="O130" s="192"/>
      <c r="P130" s="192"/>
      <c r="Q130" s="192"/>
      <c r="R130" s="192"/>
      <c r="S130" s="193" t="e">
        <f>SUM(AN134:AQ167)*$BC$15</f>
        <v>#DIV/0!</v>
      </c>
      <c r="T130" s="193"/>
      <c r="U130" s="193"/>
      <c r="V130" s="193"/>
      <c r="W130" s="193"/>
      <c r="X130" s="193"/>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row>
    <row r="131" spans="1:57" s="22" customFormat="1" ht="15" customHeight="1">
      <c r="A131" s="25"/>
      <c r="B131" s="7"/>
      <c r="C131" s="151" t="s">
        <v>129</v>
      </c>
      <c r="D131" s="151"/>
      <c r="E131" s="151"/>
      <c r="F131" s="151"/>
      <c r="G131" s="151"/>
      <c r="H131" s="151"/>
      <c r="I131" s="151"/>
      <c r="J131" s="151"/>
      <c r="K131" s="151"/>
      <c r="L131" s="151"/>
      <c r="M131" s="15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25"/>
      <c r="BE131" s="25"/>
    </row>
    <row r="132" spans="1:57" s="22" customFormat="1" ht="15" customHeight="1">
      <c r="A132" s="25"/>
      <c r="B132" s="7"/>
      <c r="C132" s="1"/>
      <c r="D132" s="1"/>
      <c r="E132" s="1"/>
      <c r="F132" s="1"/>
      <c r="G132" s="1"/>
      <c r="H132" s="1"/>
      <c r="I132" s="1"/>
      <c r="J132" s="1"/>
      <c r="K132" s="1"/>
      <c r="L132" s="1"/>
      <c r="M132" s="1"/>
      <c r="N132" s="179" t="s">
        <v>130</v>
      </c>
      <c r="O132" s="179"/>
      <c r="P132" s="179"/>
      <c r="Q132" s="179"/>
      <c r="R132" s="179"/>
      <c r="S132" s="179"/>
      <c r="T132" s="179" t="s">
        <v>131</v>
      </c>
      <c r="U132" s="179"/>
      <c r="V132" s="179"/>
      <c r="W132" s="179"/>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89" t="s">
        <v>132</v>
      </c>
      <c r="AW132" s="190"/>
      <c r="AX132" s="190"/>
      <c r="AY132" s="190"/>
      <c r="AZ132" s="190"/>
      <c r="BA132" s="190"/>
      <c r="BB132" s="190"/>
      <c r="BC132" s="191"/>
      <c r="BD132" s="25"/>
      <c r="BE132" s="25"/>
    </row>
    <row r="133" spans="1:57" s="22" customFormat="1" ht="15" customHeight="1">
      <c r="A133" s="25"/>
      <c r="B133" s="34"/>
      <c r="C133" s="179" t="s">
        <v>133</v>
      </c>
      <c r="D133" s="179"/>
      <c r="E133" s="179"/>
      <c r="F133" s="179"/>
      <c r="G133" s="179"/>
      <c r="H133" s="179"/>
      <c r="I133" s="179"/>
      <c r="J133" s="179"/>
      <c r="K133" s="179"/>
      <c r="L133" s="179"/>
      <c r="M133" s="179"/>
      <c r="N133" s="179" t="s">
        <v>134</v>
      </c>
      <c r="O133" s="179"/>
      <c r="P133" s="179"/>
      <c r="Q133" s="179" t="s">
        <v>135</v>
      </c>
      <c r="R133" s="179"/>
      <c r="S133" s="179"/>
      <c r="T133" s="179" t="s">
        <v>136</v>
      </c>
      <c r="U133" s="179"/>
      <c r="V133" s="179"/>
      <c r="W133" s="179"/>
      <c r="X133" s="179" t="s">
        <v>10</v>
      </c>
      <c r="Y133" s="179"/>
      <c r="Z133" s="179"/>
      <c r="AA133" s="179"/>
      <c r="AB133" s="189" t="s">
        <v>137</v>
      </c>
      <c r="AC133" s="190"/>
      <c r="AD133" s="190"/>
      <c r="AE133" s="191"/>
      <c r="AF133" s="118" t="s">
        <v>138</v>
      </c>
      <c r="AG133" s="119"/>
      <c r="AH133" s="119"/>
      <c r="AI133" s="120"/>
      <c r="AJ133" s="118" t="s">
        <v>139</v>
      </c>
      <c r="AK133" s="119"/>
      <c r="AL133" s="119"/>
      <c r="AM133" s="120"/>
      <c r="AN133" s="118" t="s">
        <v>140</v>
      </c>
      <c r="AO133" s="119"/>
      <c r="AP133" s="119"/>
      <c r="AQ133" s="120"/>
      <c r="AR133" s="118" t="s">
        <v>141</v>
      </c>
      <c r="AS133" s="119"/>
      <c r="AT133" s="119"/>
      <c r="AU133" s="120"/>
      <c r="AV133" s="189" t="s">
        <v>142</v>
      </c>
      <c r="AW133" s="190"/>
      <c r="AX133" s="190"/>
      <c r="AY133" s="191"/>
      <c r="AZ133" s="189" t="s">
        <v>4</v>
      </c>
      <c r="BA133" s="190"/>
      <c r="BB133" s="190"/>
      <c r="BC133" s="191"/>
      <c r="BD133" s="25"/>
      <c r="BE133" s="25"/>
    </row>
    <row r="134" spans="1:57" s="22" customFormat="1" ht="15" customHeight="1">
      <c r="A134" s="25"/>
      <c r="B134" s="34">
        <v>1</v>
      </c>
      <c r="C134" s="370"/>
      <c r="D134" s="370"/>
      <c r="E134" s="370"/>
      <c r="F134" s="370"/>
      <c r="G134" s="370"/>
      <c r="H134" s="370"/>
      <c r="I134" s="370"/>
      <c r="J134" s="370"/>
      <c r="K134" s="370"/>
      <c r="L134" s="370"/>
      <c r="M134" s="370"/>
      <c r="N134" s="371"/>
      <c r="O134" s="371"/>
      <c r="P134" s="371"/>
      <c r="Q134" s="371"/>
      <c r="R134" s="371"/>
      <c r="S134" s="371"/>
      <c r="T134" s="372"/>
      <c r="U134" s="372"/>
      <c r="V134" s="372"/>
      <c r="W134" s="372"/>
      <c r="X134" s="373"/>
      <c r="Y134" s="373"/>
      <c r="Z134" s="373"/>
      <c r="AA134" s="373"/>
      <c r="AB134" s="806"/>
      <c r="AC134" s="807"/>
      <c r="AD134" s="807"/>
      <c r="AE134" s="808"/>
      <c r="AF134" s="806"/>
      <c r="AG134" s="807"/>
      <c r="AH134" s="807"/>
      <c r="AI134" s="808"/>
      <c r="AJ134" s="108" t="str">
        <f>IF(T134="","",AB134+AF134)</f>
        <v/>
      </c>
      <c r="AK134" s="109"/>
      <c r="AL134" s="109"/>
      <c r="AM134" s="110"/>
      <c r="AN134" s="108" t="str">
        <f>IF(T134="","",AJ134-AR134)</f>
        <v/>
      </c>
      <c r="AO134" s="109"/>
      <c r="AP134" s="109"/>
      <c r="AQ134" s="110"/>
      <c r="AR134" s="367"/>
      <c r="AS134" s="368"/>
      <c r="AT134" s="368"/>
      <c r="AU134" s="369"/>
      <c r="AV134" s="326"/>
      <c r="AW134" s="327"/>
      <c r="AX134" s="327"/>
      <c r="AY134" s="328"/>
      <c r="AZ134" s="326"/>
      <c r="BA134" s="327"/>
      <c r="BB134" s="327"/>
      <c r="BC134" s="328"/>
      <c r="BD134" s="25"/>
      <c r="BE134" s="25"/>
    </row>
    <row r="135" spans="1:57" s="22" customFormat="1" ht="15" customHeight="1">
      <c r="A135" s="25"/>
      <c r="B135" s="34">
        <v>2</v>
      </c>
      <c r="C135" s="370"/>
      <c r="D135" s="370"/>
      <c r="E135" s="370"/>
      <c r="F135" s="370"/>
      <c r="G135" s="370"/>
      <c r="H135" s="370"/>
      <c r="I135" s="370"/>
      <c r="J135" s="370"/>
      <c r="K135" s="370"/>
      <c r="L135" s="370"/>
      <c r="M135" s="370"/>
      <c r="N135" s="371"/>
      <c r="O135" s="371"/>
      <c r="P135" s="371"/>
      <c r="Q135" s="371"/>
      <c r="R135" s="371"/>
      <c r="S135" s="371"/>
      <c r="T135" s="372"/>
      <c r="U135" s="372"/>
      <c r="V135" s="372"/>
      <c r="W135" s="372"/>
      <c r="X135" s="373"/>
      <c r="Y135" s="373"/>
      <c r="Z135" s="373"/>
      <c r="AA135" s="373"/>
      <c r="AB135" s="806"/>
      <c r="AC135" s="807"/>
      <c r="AD135" s="807"/>
      <c r="AE135" s="808"/>
      <c r="AF135" s="806"/>
      <c r="AG135" s="807"/>
      <c r="AH135" s="807"/>
      <c r="AI135" s="808"/>
      <c r="AJ135" s="108" t="str">
        <f t="shared" ref="AJ135:AJ153" si="25">IF(T135="","",AB135+AF135)</f>
        <v/>
      </c>
      <c r="AK135" s="109"/>
      <c r="AL135" s="109"/>
      <c r="AM135" s="110"/>
      <c r="AN135" s="108" t="str">
        <f t="shared" ref="AN135:AN153" si="26">IF(T135="","",AJ135-AR135)</f>
        <v/>
      </c>
      <c r="AO135" s="109"/>
      <c r="AP135" s="109"/>
      <c r="AQ135" s="110"/>
      <c r="AR135" s="367"/>
      <c r="AS135" s="368"/>
      <c r="AT135" s="368"/>
      <c r="AU135" s="369"/>
      <c r="AV135" s="326"/>
      <c r="AW135" s="327"/>
      <c r="AX135" s="327"/>
      <c r="AY135" s="328"/>
      <c r="AZ135" s="326"/>
      <c r="BA135" s="327"/>
      <c r="BB135" s="327"/>
      <c r="BC135" s="328"/>
      <c r="BD135" s="25"/>
      <c r="BE135" s="25"/>
    </row>
    <row r="136" spans="1:57" s="22" customFormat="1" ht="15" customHeight="1">
      <c r="A136" s="25"/>
      <c r="B136" s="34">
        <v>3</v>
      </c>
      <c r="C136" s="370"/>
      <c r="D136" s="370"/>
      <c r="E136" s="370"/>
      <c r="F136" s="370"/>
      <c r="G136" s="370"/>
      <c r="H136" s="370"/>
      <c r="I136" s="370"/>
      <c r="J136" s="370"/>
      <c r="K136" s="370"/>
      <c r="L136" s="370"/>
      <c r="M136" s="370"/>
      <c r="N136" s="371"/>
      <c r="O136" s="371"/>
      <c r="P136" s="371"/>
      <c r="Q136" s="371"/>
      <c r="R136" s="371"/>
      <c r="S136" s="371"/>
      <c r="T136" s="372"/>
      <c r="U136" s="372"/>
      <c r="V136" s="372"/>
      <c r="W136" s="372"/>
      <c r="X136" s="373"/>
      <c r="Y136" s="373"/>
      <c r="Z136" s="373"/>
      <c r="AA136" s="373"/>
      <c r="AB136" s="806"/>
      <c r="AC136" s="807"/>
      <c r="AD136" s="807"/>
      <c r="AE136" s="808"/>
      <c r="AF136" s="806"/>
      <c r="AG136" s="807"/>
      <c r="AH136" s="807"/>
      <c r="AI136" s="808"/>
      <c r="AJ136" s="108" t="str">
        <f t="shared" si="25"/>
        <v/>
      </c>
      <c r="AK136" s="109"/>
      <c r="AL136" s="109"/>
      <c r="AM136" s="110"/>
      <c r="AN136" s="108" t="str">
        <f t="shared" si="26"/>
        <v/>
      </c>
      <c r="AO136" s="109"/>
      <c r="AP136" s="109"/>
      <c r="AQ136" s="110"/>
      <c r="AR136" s="367"/>
      <c r="AS136" s="368"/>
      <c r="AT136" s="368"/>
      <c r="AU136" s="369"/>
      <c r="AV136" s="326"/>
      <c r="AW136" s="327"/>
      <c r="AX136" s="327"/>
      <c r="AY136" s="328"/>
      <c r="AZ136" s="326"/>
      <c r="BA136" s="327"/>
      <c r="BB136" s="327"/>
      <c r="BC136" s="328"/>
      <c r="BD136" s="25"/>
      <c r="BE136" s="25"/>
    </row>
    <row r="137" spans="1:57" s="22" customFormat="1" ht="15" customHeight="1">
      <c r="A137" s="25"/>
      <c r="B137" s="34">
        <v>4</v>
      </c>
      <c r="C137" s="370"/>
      <c r="D137" s="370"/>
      <c r="E137" s="370"/>
      <c r="F137" s="370"/>
      <c r="G137" s="370"/>
      <c r="H137" s="370"/>
      <c r="I137" s="370"/>
      <c r="J137" s="370"/>
      <c r="K137" s="370"/>
      <c r="L137" s="370"/>
      <c r="M137" s="370"/>
      <c r="N137" s="371"/>
      <c r="O137" s="371"/>
      <c r="P137" s="371"/>
      <c r="Q137" s="371"/>
      <c r="R137" s="371"/>
      <c r="S137" s="371"/>
      <c r="T137" s="372"/>
      <c r="U137" s="372"/>
      <c r="V137" s="372"/>
      <c r="W137" s="372"/>
      <c r="X137" s="373"/>
      <c r="Y137" s="373"/>
      <c r="Z137" s="373"/>
      <c r="AA137" s="373"/>
      <c r="AB137" s="806"/>
      <c r="AC137" s="807"/>
      <c r="AD137" s="807"/>
      <c r="AE137" s="808"/>
      <c r="AF137" s="806"/>
      <c r="AG137" s="807"/>
      <c r="AH137" s="807"/>
      <c r="AI137" s="808"/>
      <c r="AJ137" s="108" t="str">
        <f t="shared" si="25"/>
        <v/>
      </c>
      <c r="AK137" s="109"/>
      <c r="AL137" s="109"/>
      <c r="AM137" s="110"/>
      <c r="AN137" s="108" t="str">
        <f t="shared" si="26"/>
        <v/>
      </c>
      <c r="AO137" s="109"/>
      <c r="AP137" s="109"/>
      <c r="AQ137" s="110"/>
      <c r="AR137" s="367"/>
      <c r="AS137" s="368"/>
      <c r="AT137" s="368"/>
      <c r="AU137" s="369"/>
      <c r="AV137" s="326"/>
      <c r="AW137" s="327"/>
      <c r="AX137" s="327"/>
      <c r="AY137" s="328"/>
      <c r="AZ137" s="326"/>
      <c r="BA137" s="327"/>
      <c r="BB137" s="327"/>
      <c r="BC137" s="328"/>
      <c r="BD137" s="25"/>
      <c r="BE137" s="25"/>
    </row>
    <row r="138" spans="1:57" s="22" customFormat="1" ht="15" customHeight="1">
      <c r="A138" s="25"/>
      <c r="B138" s="34">
        <v>5</v>
      </c>
      <c r="C138" s="370"/>
      <c r="D138" s="370"/>
      <c r="E138" s="370"/>
      <c r="F138" s="370"/>
      <c r="G138" s="370"/>
      <c r="H138" s="370"/>
      <c r="I138" s="370"/>
      <c r="J138" s="370"/>
      <c r="K138" s="370"/>
      <c r="L138" s="370"/>
      <c r="M138" s="370"/>
      <c r="N138" s="371"/>
      <c r="O138" s="371"/>
      <c r="P138" s="371"/>
      <c r="Q138" s="371"/>
      <c r="R138" s="371"/>
      <c r="S138" s="371"/>
      <c r="T138" s="372"/>
      <c r="U138" s="372"/>
      <c r="V138" s="372"/>
      <c r="W138" s="372"/>
      <c r="X138" s="373"/>
      <c r="Y138" s="373"/>
      <c r="Z138" s="373"/>
      <c r="AA138" s="373"/>
      <c r="AB138" s="806"/>
      <c r="AC138" s="807"/>
      <c r="AD138" s="807"/>
      <c r="AE138" s="808"/>
      <c r="AF138" s="806"/>
      <c r="AG138" s="807"/>
      <c r="AH138" s="807"/>
      <c r="AI138" s="808"/>
      <c r="AJ138" s="108" t="str">
        <f t="shared" si="25"/>
        <v/>
      </c>
      <c r="AK138" s="109"/>
      <c r="AL138" s="109"/>
      <c r="AM138" s="110"/>
      <c r="AN138" s="108" t="str">
        <f t="shared" si="26"/>
        <v/>
      </c>
      <c r="AO138" s="109"/>
      <c r="AP138" s="109"/>
      <c r="AQ138" s="110"/>
      <c r="AR138" s="367"/>
      <c r="AS138" s="368"/>
      <c r="AT138" s="368"/>
      <c r="AU138" s="369"/>
      <c r="AV138" s="326"/>
      <c r="AW138" s="327"/>
      <c r="AX138" s="327"/>
      <c r="AY138" s="328"/>
      <c r="AZ138" s="326"/>
      <c r="BA138" s="327"/>
      <c r="BB138" s="327"/>
      <c r="BC138" s="328"/>
      <c r="BD138" s="25"/>
      <c r="BE138" s="25"/>
    </row>
    <row r="139" spans="1:57" s="22" customFormat="1" ht="15" customHeight="1">
      <c r="A139" s="25"/>
      <c r="B139" s="34">
        <v>6</v>
      </c>
      <c r="C139" s="370"/>
      <c r="D139" s="370"/>
      <c r="E139" s="370"/>
      <c r="F139" s="370"/>
      <c r="G139" s="370"/>
      <c r="H139" s="370"/>
      <c r="I139" s="370"/>
      <c r="J139" s="370"/>
      <c r="K139" s="370"/>
      <c r="L139" s="370"/>
      <c r="M139" s="370"/>
      <c r="N139" s="371"/>
      <c r="O139" s="371"/>
      <c r="P139" s="371"/>
      <c r="Q139" s="371"/>
      <c r="R139" s="371"/>
      <c r="S139" s="371"/>
      <c r="T139" s="372"/>
      <c r="U139" s="372"/>
      <c r="V139" s="372"/>
      <c r="W139" s="372"/>
      <c r="X139" s="373"/>
      <c r="Y139" s="373"/>
      <c r="Z139" s="373"/>
      <c r="AA139" s="373"/>
      <c r="AB139" s="806"/>
      <c r="AC139" s="807"/>
      <c r="AD139" s="807"/>
      <c r="AE139" s="808"/>
      <c r="AF139" s="806"/>
      <c r="AG139" s="807"/>
      <c r="AH139" s="807"/>
      <c r="AI139" s="808"/>
      <c r="AJ139" s="108" t="str">
        <f t="shared" si="25"/>
        <v/>
      </c>
      <c r="AK139" s="109"/>
      <c r="AL139" s="109"/>
      <c r="AM139" s="110"/>
      <c r="AN139" s="108" t="str">
        <f t="shared" si="26"/>
        <v/>
      </c>
      <c r="AO139" s="109"/>
      <c r="AP139" s="109"/>
      <c r="AQ139" s="110"/>
      <c r="AR139" s="367"/>
      <c r="AS139" s="368"/>
      <c r="AT139" s="368"/>
      <c r="AU139" s="369"/>
      <c r="AV139" s="326"/>
      <c r="AW139" s="327"/>
      <c r="AX139" s="327"/>
      <c r="AY139" s="328"/>
      <c r="AZ139" s="326"/>
      <c r="BA139" s="327"/>
      <c r="BB139" s="327"/>
      <c r="BC139" s="328"/>
      <c r="BD139" s="25"/>
      <c r="BE139" s="25"/>
    </row>
    <row r="140" spans="1:57" s="22" customFormat="1" ht="15" customHeight="1">
      <c r="A140" s="25"/>
      <c r="B140" s="34">
        <v>7</v>
      </c>
      <c r="C140" s="370"/>
      <c r="D140" s="370"/>
      <c r="E140" s="370"/>
      <c r="F140" s="370"/>
      <c r="G140" s="370"/>
      <c r="H140" s="370"/>
      <c r="I140" s="370"/>
      <c r="J140" s="370"/>
      <c r="K140" s="370"/>
      <c r="L140" s="370"/>
      <c r="M140" s="370"/>
      <c r="N140" s="371"/>
      <c r="O140" s="371"/>
      <c r="P140" s="371"/>
      <c r="Q140" s="371"/>
      <c r="R140" s="371"/>
      <c r="S140" s="371"/>
      <c r="T140" s="372"/>
      <c r="U140" s="372"/>
      <c r="V140" s="372"/>
      <c r="W140" s="372"/>
      <c r="X140" s="373"/>
      <c r="Y140" s="373"/>
      <c r="Z140" s="373"/>
      <c r="AA140" s="373"/>
      <c r="AB140" s="806"/>
      <c r="AC140" s="807"/>
      <c r="AD140" s="807"/>
      <c r="AE140" s="808"/>
      <c r="AF140" s="806"/>
      <c r="AG140" s="807"/>
      <c r="AH140" s="807"/>
      <c r="AI140" s="808"/>
      <c r="AJ140" s="108" t="str">
        <f t="shared" si="25"/>
        <v/>
      </c>
      <c r="AK140" s="109"/>
      <c r="AL140" s="109"/>
      <c r="AM140" s="110"/>
      <c r="AN140" s="108" t="str">
        <f t="shared" si="26"/>
        <v/>
      </c>
      <c r="AO140" s="109"/>
      <c r="AP140" s="109"/>
      <c r="AQ140" s="110"/>
      <c r="AR140" s="367"/>
      <c r="AS140" s="368"/>
      <c r="AT140" s="368"/>
      <c r="AU140" s="369"/>
      <c r="AV140" s="326"/>
      <c r="AW140" s="327"/>
      <c r="AX140" s="327"/>
      <c r="AY140" s="328"/>
      <c r="AZ140" s="326"/>
      <c r="BA140" s="327"/>
      <c r="BB140" s="327"/>
      <c r="BC140" s="328"/>
      <c r="BD140" s="25"/>
      <c r="BE140" s="25"/>
    </row>
    <row r="141" spans="1:57" s="22" customFormat="1" ht="15" customHeight="1">
      <c r="A141" s="25"/>
      <c r="B141" s="34">
        <v>8</v>
      </c>
      <c r="C141" s="370"/>
      <c r="D141" s="370"/>
      <c r="E141" s="370"/>
      <c r="F141" s="370"/>
      <c r="G141" s="370"/>
      <c r="H141" s="370"/>
      <c r="I141" s="370"/>
      <c r="J141" s="370"/>
      <c r="K141" s="370"/>
      <c r="L141" s="370"/>
      <c r="M141" s="370"/>
      <c r="N141" s="371"/>
      <c r="O141" s="371"/>
      <c r="P141" s="371"/>
      <c r="Q141" s="371"/>
      <c r="R141" s="371"/>
      <c r="S141" s="371"/>
      <c r="T141" s="372"/>
      <c r="U141" s="372"/>
      <c r="V141" s="372"/>
      <c r="W141" s="372"/>
      <c r="X141" s="373"/>
      <c r="Y141" s="373"/>
      <c r="Z141" s="373"/>
      <c r="AA141" s="373"/>
      <c r="AB141" s="806"/>
      <c r="AC141" s="807"/>
      <c r="AD141" s="807"/>
      <c r="AE141" s="808"/>
      <c r="AF141" s="806"/>
      <c r="AG141" s="807"/>
      <c r="AH141" s="807"/>
      <c r="AI141" s="808"/>
      <c r="AJ141" s="108" t="str">
        <f t="shared" si="25"/>
        <v/>
      </c>
      <c r="AK141" s="109"/>
      <c r="AL141" s="109"/>
      <c r="AM141" s="110"/>
      <c r="AN141" s="108" t="str">
        <f t="shared" si="26"/>
        <v/>
      </c>
      <c r="AO141" s="109"/>
      <c r="AP141" s="109"/>
      <c r="AQ141" s="110"/>
      <c r="AR141" s="367"/>
      <c r="AS141" s="368"/>
      <c r="AT141" s="368"/>
      <c r="AU141" s="369"/>
      <c r="AV141" s="326"/>
      <c r="AW141" s="327"/>
      <c r="AX141" s="327"/>
      <c r="AY141" s="328"/>
      <c r="AZ141" s="326"/>
      <c r="BA141" s="327"/>
      <c r="BB141" s="327"/>
      <c r="BC141" s="328"/>
      <c r="BD141" s="25"/>
      <c r="BE141" s="25"/>
    </row>
    <row r="142" spans="1:57" s="22" customFormat="1" ht="15" customHeight="1">
      <c r="A142" s="25"/>
      <c r="B142" s="34">
        <v>9</v>
      </c>
      <c r="C142" s="370"/>
      <c r="D142" s="370"/>
      <c r="E142" s="370"/>
      <c r="F142" s="370"/>
      <c r="G142" s="370"/>
      <c r="H142" s="370"/>
      <c r="I142" s="370"/>
      <c r="J142" s="370"/>
      <c r="K142" s="370"/>
      <c r="L142" s="370"/>
      <c r="M142" s="370"/>
      <c r="N142" s="371"/>
      <c r="O142" s="371"/>
      <c r="P142" s="371"/>
      <c r="Q142" s="371"/>
      <c r="R142" s="371"/>
      <c r="S142" s="371"/>
      <c r="T142" s="372"/>
      <c r="U142" s="372"/>
      <c r="V142" s="372"/>
      <c r="W142" s="372"/>
      <c r="X142" s="373"/>
      <c r="Y142" s="373"/>
      <c r="Z142" s="373"/>
      <c r="AA142" s="373"/>
      <c r="AB142" s="806"/>
      <c r="AC142" s="807"/>
      <c r="AD142" s="807"/>
      <c r="AE142" s="808"/>
      <c r="AF142" s="806"/>
      <c r="AG142" s="807"/>
      <c r="AH142" s="807"/>
      <c r="AI142" s="808"/>
      <c r="AJ142" s="108" t="str">
        <f t="shared" si="25"/>
        <v/>
      </c>
      <c r="AK142" s="109"/>
      <c r="AL142" s="109"/>
      <c r="AM142" s="110"/>
      <c r="AN142" s="108" t="str">
        <f t="shared" si="26"/>
        <v/>
      </c>
      <c r="AO142" s="109"/>
      <c r="AP142" s="109"/>
      <c r="AQ142" s="110"/>
      <c r="AR142" s="367"/>
      <c r="AS142" s="368"/>
      <c r="AT142" s="368"/>
      <c r="AU142" s="369"/>
      <c r="AV142" s="326"/>
      <c r="AW142" s="327"/>
      <c r="AX142" s="327"/>
      <c r="AY142" s="328"/>
      <c r="AZ142" s="326"/>
      <c r="BA142" s="327"/>
      <c r="BB142" s="327"/>
      <c r="BC142" s="328"/>
      <c r="BD142" s="25"/>
      <c r="BE142" s="25"/>
    </row>
    <row r="143" spans="1:57" s="22" customFormat="1" ht="15" customHeight="1">
      <c r="A143" s="25"/>
      <c r="B143" s="34">
        <v>10</v>
      </c>
      <c r="C143" s="370"/>
      <c r="D143" s="370"/>
      <c r="E143" s="370"/>
      <c r="F143" s="370"/>
      <c r="G143" s="370"/>
      <c r="H143" s="370"/>
      <c r="I143" s="370"/>
      <c r="J143" s="370"/>
      <c r="K143" s="370"/>
      <c r="L143" s="370"/>
      <c r="M143" s="370"/>
      <c r="N143" s="371"/>
      <c r="O143" s="371"/>
      <c r="P143" s="371"/>
      <c r="Q143" s="371"/>
      <c r="R143" s="371"/>
      <c r="S143" s="371"/>
      <c r="T143" s="372"/>
      <c r="U143" s="372"/>
      <c r="V143" s="372"/>
      <c r="W143" s="372"/>
      <c r="X143" s="373"/>
      <c r="Y143" s="373"/>
      <c r="Z143" s="373"/>
      <c r="AA143" s="373"/>
      <c r="AB143" s="806"/>
      <c r="AC143" s="807"/>
      <c r="AD143" s="807"/>
      <c r="AE143" s="808"/>
      <c r="AF143" s="806"/>
      <c r="AG143" s="807"/>
      <c r="AH143" s="807"/>
      <c r="AI143" s="808"/>
      <c r="AJ143" s="108" t="str">
        <f t="shared" si="25"/>
        <v/>
      </c>
      <c r="AK143" s="109"/>
      <c r="AL143" s="109"/>
      <c r="AM143" s="110"/>
      <c r="AN143" s="108" t="str">
        <f t="shared" si="26"/>
        <v/>
      </c>
      <c r="AO143" s="109"/>
      <c r="AP143" s="109"/>
      <c r="AQ143" s="110"/>
      <c r="AR143" s="367"/>
      <c r="AS143" s="368"/>
      <c r="AT143" s="368"/>
      <c r="AU143" s="369"/>
      <c r="AV143" s="326"/>
      <c r="AW143" s="327"/>
      <c r="AX143" s="327"/>
      <c r="AY143" s="328"/>
      <c r="AZ143" s="326"/>
      <c r="BA143" s="327"/>
      <c r="BB143" s="327"/>
      <c r="BC143" s="328"/>
      <c r="BD143" s="25"/>
      <c r="BE143" s="25"/>
    </row>
    <row r="144" spans="1:57" s="22" customFormat="1" ht="15" customHeight="1">
      <c r="A144" s="25"/>
      <c r="B144" s="34">
        <v>11</v>
      </c>
      <c r="C144" s="370"/>
      <c r="D144" s="370"/>
      <c r="E144" s="370"/>
      <c r="F144" s="370"/>
      <c r="G144" s="370"/>
      <c r="H144" s="370"/>
      <c r="I144" s="370"/>
      <c r="J144" s="370"/>
      <c r="K144" s="370"/>
      <c r="L144" s="370"/>
      <c r="M144" s="370"/>
      <c r="N144" s="371"/>
      <c r="O144" s="371"/>
      <c r="P144" s="371"/>
      <c r="Q144" s="371"/>
      <c r="R144" s="371"/>
      <c r="S144" s="371"/>
      <c r="T144" s="372"/>
      <c r="U144" s="372"/>
      <c r="V144" s="372"/>
      <c r="W144" s="372"/>
      <c r="X144" s="373"/>
      <c r="Y144" s="373"/>
      <c r="Z144" s="373"/>
      <c r="AA144" s="373"/>
      <c r="AB144" s="806"/>
      <c r="AC144" s="807"/>
      <c r="AD144" s="807"/>
      <c r="AE144" s="808"/>
      <c r="AF144" s="806"/>
      <c r="AG144" s="807"/>
      <c r="AH144" s="807"/>
      <c r="AI144" s="808"/>
      <c r="AJ144" s="108" t="str">
        <f t="shared" si="25"/>
        <v/>
      </c>
      <c r="AK144" s="109"/>
      <c r="AL144" s="109"/>
      <c r="AM144" s="110"/>
      <c r="AN144" s="108" t="str">
        <f t="shared" si="26"/>
        <v/>
      </c>
      <c r="AO144" s="109"/>
      <c r="AP144" s="109"/>
      <c r="AQ144" s="110"/>
      <c r="AR144" s="367"/>
      <c r="AS144" s="368"/>
      <c r="AT144" s="368"/>
      <c r="AU144" s="369"/>
      <c r="AV144" s="326"/>
      <c r="AW144" s="327"/>
      <c r="AX144" s="327"/>
      <c r="AY144" s="328"/>
      <c r="AZ144" s="326"/>
      <c r="BA144" s="327"/>
      <c r="BB144" s="327"/>
      <c r="BC144" s="328"/>
      <c r="BD144" s="25"/>
      <c r="BE144" s="25"/>
    </row>
    <row r="145" spans="1:57" s="22" customFormat="1" ht="15" customHeight="1">
      <c r="A145" s="25"/>
      <c r="B145" s="34">
        <v>12</v>
      </c>
      <c r="C145" s="370"/>
      <c r="D145" s="370"/>
      <c r="E145" s="370"/>
      <c r="F145" s="370"/>
      <c r="G145" s="370"/>
      <c r="H145" s="370"/>
      <c r="I145" s="370"/>
      <c r="J145" s="370"/>
      <c r="K145" s="370"/>
      <c r="L145" s="370"/>
      <c r="M145" s="370"/>
      <c r="N145" s="371"/>
      <c r="O145" s="371"/>
      <c r="P145" s="371"/>
      <c r="Q145" s="371"/>
      <c r="R145" s="371"/>
      <c r="S145" s="371"/>
      <c r="T145" s="372"/>
      <c r="U145" s="372"/>
      <c r="V145" s="372"/>
      <c r="W145" s="372"/>
      <c r="X145" s="373"/>
      <c r="Y145" s="373"/>
      <c r="Z145" s="373"/>
      <c r="AA145" s="373"/>
      <c r="AB145" s="806"/>
      <c r="AC145" s="807"/>
      <c r="AD145" s="807"/>
      <c r="AE145" s="808"/>
      <c r="AF145" s="806"/>
      <c r="AG145" s="807"/>
      <c r="AH145" s="807"/>
      <c r="AI145" s="808"/>
      <c r="AJ145" s="108" t="str">
        <f t="shared" si="25"/>
        <v/>
      </c>
      <c r="AK145" s="109"/>
      <c r="AL145" s="109"/>
      <c r="AM145" s="110"/>
      <c r="AN145" s="108" t="str">
        <f t="shared" si="26"/>
        <v/>
      </c>
      <c r="AO145" s="109"/>
      <c r="AP145" s="109"/>
      <c r="AQ145" s="110"/>
      <c r="AR145" s="367"/>
      <c r="AS145" s="368"/>
      <c r="AT145" s="368"/>
      <c r="AU145" s="369"/>
      <c r="AV145" s="326"/>
      <c r="AW145" s="327"/>
      <c r="AX145" s="327"/>
      <c r="AY145" s="328"/>
      <c r="AZ145" s="326"/>
      <c r="BA145" s="327"/>
      <c r="BB145" s="327"/>
      <c r="BC145" s="328"/>
      <c r="BD145" s="25"/>
      <c r="BE145" s="25"/>
    </row>
    <row r="146" spans="1:57" s="22" customFormat="1" ht="15" customHeight="1">
      <c r="A146" s="25"/>
      <c r="B146" s="34">
        <v>13</v>
      </c>
      <c r="C146" s="370"/>
      <c r="D146" s="370"/>
      <c r="E146" s="370"/>
      <c r="F146" s="370"/>
      <c r="G146" s="370"/>
      <c r="H146" s="370"/>
      <c r="I146" s="370"/>
      <c r="J146" s="370"/>
      <c r="K146" s="370"/>
      <c r="L146" s="370"/>
      <c r="M146" s="370"/>
      <c r="N146" s="371"/>
      <c r="O146" s="371"/>
      <c r="P146" s="371"/>
      <c r="Q146" s="371"/>
      <c r="R146" s="371"/>
      <c r="S146" s="371"/>
      <c r="T146" s="372"/>
      <c r="U146" s="372"/>
      <c r="V146" s="372"/>
      <c r="W146" s="372"/>
      <c r="X146" s="373"/>
      <c r="Y146" s="373"/>
      <c r="Z146" s="373"/>
      <c r="AA146" s="373"/>
      <c r="AB146" s="806"/>
      <c r="AC146" s="807"/>
      <c r="AD146" s="807"/>
      <c r="AE146" s="808"/>
      <c r="AF146" s="806"/>
      <c r="AG146" s="807"/>
      <c r="AH146" s="807"/>
      <c r="AI146" s="808"/>
      <c r="AJ146" s="108" t="str">
        <f t="shared" si="25"/>
        <v/>
      </c>
      <c r="AK146" s="109"/>
      <c r="AL146" s="109"/>
      <c r="AM146" s="110"/>
      <c r="AN146" s="108" t="str">
        <f t="shared" si="26"/>
        <v/>
      </c>
      <c r="AO146" s="109"/>
      <c r="AP146" s="109"/>
      <c r="AQ146" s="110"/>
      <c r="AR146" s="367"/>
      <c r="AS146" s="368"/>
      <c r="AT146" s="368"/>
      <c r="AU146" s="369"/>
      <c r="AV146" s="326"/>
      <c r="AW146" s="327"/>
      <c r="AX146" s="327"/>
      <c r="AY146" s="328"/>
      <c r="AZ146" s="326"/>
      <c r="BA146" s="327"/>
      <c r="BB146" s="327"/>
      <c r="BC146" s="328"/>
      <c r="BD146" s="25"/>
      <c r="BE146" s="25"/>
    </row>
    <row r="147" spans="1:57" s="22" customFormat="1" ht="15" customHeight="1">
      <c r="A147" s="25"/>
      <c r="B147" s="34">
        <v>14</v>
      </c>
      <c r="C147" s="370"/>
      <c r="D147" s="370"/>
      <c r="E147" s="370"/>
      <c r="F147" s="370"/>
      <c r="G147" s="370"/>
      <c r="H147" s="370"/>
      <c r="I147" s="370"/>
      <c r="J147" s="370"/>
      <c r="K147" s="370"/>
      <c r="L147" s="370"/>
      <c r="M147" s="370"/>
      <c r="N147" s="371"/>
      <c r="O147" s="371"/>
      <c r="P147" s="371"/>
      <c r="Q147" s="371"/>
      <c r="R147" s="371"/>
      <c r="S147" s="371"/>
      <c r="T147" s="372"/>
      <c r="U147" s="372"/>
      <c r="V147" s="372"/>
      <c r="W147" s="372"/>
      <c r="X147" s="373"/>
      <c r="Y147" s="373"/>
      <c r="Z147" s="373"/>
      <c r="AA147" s="373"/>
      <c r="AB147" s="806"/>
      <c r="AC147" s="807"/>
      <c r="AD147" s="807"/>
      <c r="AE147" s="808"/>
      <c r="AF147" s="806"/>
      <c r="AG147" s="807"/>
      <c r="AH147" s="807"/>
      <c r="AI147" s="808"/>
      <c r="AJ147" s="108" t="str">
        <f t="shared" si="25"/>
        <v/>
      </c>
      <c r="AK147" s="109"/>
      <c r="AL147" s="109"/>
      <c r="AM147" s="110"/>
      <c r="AN147" s="108" t="str">
        <f t="shared" si="26"/>
        <v/>
      </c>
      <c r="AO147" s="109"/>
      <c r="AP147" s="109"/>
      <c r="AQ147" s="110"/>
      <c r="AR147" s="367"/>
      <c r="AS147" s="368"/>
      <c r="AT147" s="368"/>
      <c r="AU147" s="369"/>
      <c r="AV147" s="326"/>
      <c r="AW147" s="327"/>
      <c r="AX147" s="327"/>
      <c r="AY147" s="328"/>
      <c r="AZ147" s="326"/>
      <c r="BA147" s="327"/>
      <c r="BB147" s="327"/>
      <c r="BC147" s="328"/>
      <c r="BD147" s="25"/>
      <c r="BE147" s="25"/>
    </row>
    <row r="148" spans="1:57" s="22" customFormat="1" ht="15" customHeight="1">
      <c r="A148" s="25"/>
      <c r="B148" s="34">
        <v>15</v>
      </c>
      <c r="C148" s="370"/>
      <c r="D148" s="370"/>
      <c r="E148" s="370"/>
      <c r="F148" s="370"/>
      <c r="G148" s="370"/>
      <c r="H148" s="370"/>
      <c r="I148" s="370"/>
      <c r="J148" s="370"/>
      <c r="K148" s="370"/>
      <c r="L148" s="370"/>
      <c r="M148" s="370"/>
      <c r="N148" s="371"/>
      <c r="O148" s="371"/>
      <c r="P148" s="371"/>
      <c r="Q148" s="371"/>
      <c r="R148" s="371"/>
      <c r="S148" s="371"/>
      <c r="T148" s="372"/>
      <c r="U148" s="372"/>
      <c r="V148" s="372"/>
      <c r="W148" s="372"/>
      <c r="X148" s="373"/>
      <c r="Y148" s="373"/>
      <c r="Z148" s="373"/>
      <c r="AA148" s="373"/>
      <c r="AB148" s="806"/>
      <c r="AC148" s="807"/>
      <c r="AD148" s="807"/>
      <c r="AE148" s="808"/>
      <c r="AF148" s="806"/>
      <c r="AG148" s="807"/>
      <c r="AH148" s="807"/>
      <c r="AI148" s="808"/>
      <c r="AJ148" s="108" t="str">
        <f t="shared" si="25"/>
        <v/>
      </c>
      <c r="AK148" s="109"/>
      <c r="AL148" s="109"/>
      <c r="AM148" s="110"/>
      <c r="AN148" s="108" t="str">
        <f t="shared" si="26"/>
        <v/>
      </c>
      <c r="AO148" s="109"/>
      <c r="AP148" s="109"/>
      <c r="AQ148" s="110"/>
      <c r="AR148" s="367"/>
      <c r="AS148" s="368"/>
      <c r="AT148" s="368"/>
      <c r="AU148" s="369"/>
      <c r="AV148" s="326"/>
      <c r="AW148" s="327"/>
      <c r="AX148" s="327"/>
      <c r="AY148" s="328"/>
      <c r="AZ148" s="326"/>
      <c r="BA148" s="327"/>
      <c r="BB148" s="327"/>
      <c r="BC148" s="328"/>
      <c r="BD148" s="25"/>
      <c r="BE148" s="25"/>
    </row>
    <row r="149" spans="1:57" s="22" customFormat="1" ht="15" customHeight="1">
      <c r="A149" s="25"/>
      <c r="B149" s="34">
        <v>16</v>
      </c>
      <c r="C149" s="370"/>
      <c r="D149" s="370"/>
      <c r="E149" s="370"/>
      <c r="F149" s="370"/>
      <c r="G149" s="370"/>
      <c r="H149" s="370"/>
      <c r="I149" s="370"/>
      <c r="J149" s="370"/>
      <c r="K149" s="370"/>
      <c r="L149" s="370"/>
      <c r="M149" s="370"/>
      <c r="N149" s="371"/>
      <c r="O149" s="371"/>
      <c r="P149" s="371"/>
      <c r="Q149" s="371"/>
      <c r="R149" s="371"/>
      <c r="S149" s="371"/>
      <c r="T149" s="372"/>
      <c r="U149" s="372"/>
      <c r="V149" s="372"/>
      <c r="W149" s="372"/>
      <c r="X149" s="373"/>
      <c r="Y149" s="373"/>
      <c r="Z149" s="373"/>
      <c r="AA149" s="373"/>
      <c r="AB149" s="806"/>
      <c r="AC149" s="807"/>
      <c r="AD149" s="807"/>
      <c r="AE149" s="808"/>
      <c r="AF149" s="806"/>
      <c r="AG149" s="807"/>
      <c r="AH149" s="807"/>
      <c r="AI149" s="808"/>
      <c r="AJ149" s="108" t="str">
        <f t="shared" si="25"/>
        <v/>
      </c>
      <c r="AK149" s="109"/>
      <c r="AL149" s="109"/>
      <c r="AM149" s="110"/>
      <c r="AN149" s="108" t="str">
        <f t="shared" si="26"/>
        <v/>
      </c>
      <c r="AO149" s="109"/>
      <c r="AP149" s="109"/>
      <c r="AQ149" s="110"/>
      <c r="AR149" s="367"/>
      <c r="AS149" s="368"/>
      <c r="AT149" s="368"/>
      <c r="AU149" s="369"/>
      <c r="AV149" s="326"/>
      <c r="AW149" s="327"/>
      <c r="AX149" s="327"/>
      <c r="AY149" s="328"/>
      <c r="AZ149" s="326"/>
      <c r="BA149" s="327"/>
      <c r="BB149" s="327"/>
      <c r="BC149" s="328"/>
      <c r="BD149" s="25"/>
      <c r="BE149" s="25"/>
    </row>
    <row r="150" spans="1:57" s="22" customFormat="1" ht="15" customHeight="1">
      <c r="A150" s="25"/>
      <c r="B150" s="34">
        <v>17</v>
      </c>
      <c r="C150" s="370"/>
      <c r="D150" s="370"/>
      <c r="E150" s="370"/>
      <c r="F150" s="370"/>
      <c r="G150" s="370"/>
      <c r="H150" s="370"/>
      <c r="I150" s="370"/>
      <c r="J150" s="370"/>
      <c r="K150" s="370"/>
      <c r="L150" s="370"/>
      <c r="M150" s="370"/>
      <c r="N150" s="371"/>
      <c r="O150" s="371"/>
      <c r="P150" s="371"/>
      <c r="Q150" s="371"/>
      <c r="R150" s="371"/>
      <c r="S150" s="371"/>
      <c r="T150" s="372"/>
      <c r="U150" s="372"/>
      <c r="V150" s="372"/>
      <c r="W150" s="372"/>
      <c r="X150" s="373"/>
      <c r="Y150" s="373"/>
      <c r="Z150" s="373"/>
      <c r="AA150" s="373"/>
      <c r="AB150" s="806"/>
      <c r="AC150" s="807"/>
      <c r="AD150" s="807"/>
      <c r="AE150" s="808"/>
      <c r="AF150" s="806"/>
      <c r="AG150" s="807"/>
      <c r="AH150" s="807"/>
      <c r="AI150" s="808"/>
      <c r="AJ150" s="108" t="str">
        <f t="shared" si="25"/>
        <v/>
      </c>
      <c r="AK150" s="109"/>
      <c r="AL150" s="109"/>
      <c r="AM150" s="110"/>
      <c r="AN150" s="108" t="str">
        <f t="shared" si="26"/>
        <v/>
      </c>
      <c r="AO150" s="109"/>
      <c r="AP150" s="109"/>
      <c r="AQ150" s="110"/>
      <c r="AR150" s="367"/>
      <c r="AS150" s="368"/>
      <c r="AT150" s="368"/>
      <c r="AU150" s="369"/>
      <c r="AV150" s="326"/>
      <c r="AW150" s="327"/>
      <c r="AX150" s="327"/>
      <c r="AY150" s="328"/>
      <c r="AZ150" s="326"/>
      <c r="BA150" s="327"/>
      <c r="BB150" s="327"/>
      <c r="BC150" s="328"/>
      <c r="BD150" s="25"/>
      <c r="BE150" s="25"/>
    </row>
    <row r="151" spans="1:57" s="22" customFormat="1" ht="15" customHeight="1">
      <c r="A151" s="25"/>
      <c r="B151" s="34">
        <v>18</v>
      </c>
      <c r="C151" s="370"/>
      <c r="D151" s="370"/>
      <c r="E151" s="370"/>
      <c r="F151" s="370"/>
      <c r="G151" s="370"/>
      <c r="H151" s="370"/>
      <c r="I151" s="370"/>
      <c r="J151" s="370"/>
      <c r="K151" s="370"/>
      <c r="L151" s="370"/>
      <c r="M151" s="370"/>
      <c r="N151" s="371"/>
      <c r="O151" s="371"/>
      <c r="P151" s="371"/>
      <c r="Q151" s="371"/>
      <c r="R151" s="371"/>
      <c r="S151" s="371"/>
      <c r="T151" s="372"/>
      <c r="U151" s="372"/>
      <c r="V151" s="372"/>
      <c r="W151" s="372"/>
      <c r="X151" s="373"/>
      <c r="Y151" s="373"/>
      <c r="Z151" s="373"/>
      <c r="AA151" s="373"/>
      <c r="AB151" s="806"/>
      <c r="AC151" s="807"/>
      <c r="AD151" s="807"/>
      <c r="AE151" s="808"/>
      <c r="AF151" s="806"/>
      <c r="AG151" s="807"/>
      <c r="AH151" s="807"/>
      <c r="AI151" s="808"/>
      <c r="AJ151" s="108" t="str">
        <f t="shared" si="25"/>
        <v/>
      </c>
      <c r="AK151" s="109"/>
      <c r="AL151" s="109"/>
      <c r="AM151" s="110"/>
      <c r="AN151" s="108" t="str">
        <f t="shared" si="26"/>
        <v/>
      </c>
      <c r="AO151" s="109"/>
      <c r="AP151" s="109"/>
      <c r="AQ151" s="110"/>
      <c r="AR151" s="367"/>
      <c r="AS151" s="368"/>
      <c r="AT151" s="368"/>
      <c r="AU151" s="369"/>
      <c r="AV151" s="326"/>
      <c r="AW151" s="327"/>
      <c r="AX151" s="327"/>
      <c r="AY151" s="328"/>
      <c r="AZ151" s="326"/>
      <c r="BA151" s="327"/>
      <c r="BB151" s="327"/>
      <c r="BC151" s="328"/>
      <c r="BD151" s="25"/>
      <c r="BE151" s="25"/>
    </row>
    <row r="152" spans="1:57" s="22" customFormat="1" ht="15" customHeight="1">
      <c r="A152" s="25"/>
      <c r="B152" s="34">
        <v>19</v>
      </c>
      <c r="C152" s="370"/>
      <c r="D152" s="370"/>
      <c r="E152" s="370"/>
      <c r="F152" s="370"/>
      <c r="G152" s="370"/>
      <c r="H152" s="370"/>
      <c r="I152" s="370"/>
      <c r="J152" s="370"/>
      <c r="K152" s="370"/>
      <c r="L152" s="370"/>
      <c r="M152" s="370"/>
      <c r="N152" s="371"/>
      <c r="O152" s="371"/>
      <c r="P152" s="371"/>
      <c r="Q152" s="371"/>
      <c r="R152" s="371"/>
      <c r="S152" s="371"/>
      <c r="T152" s="372"/>
      <c r="U152" s="372"/>
      <c r="V152" s="372"/>
      <c r="W152" s="372"/>
      <c r="X152" s="373"/>
      <c r="Y152" s="373"/>
      <c r="Z152" s="373"/>
      <c r="AA152" s="373"/>
      <c r="AB152" s="806"/>
      <c r="AC152" s="807"/>
      <c r="AD152" s="807"/>
      <c r="AE152" s="808"/>
      <c r="AF152" s="806"/>
      <c r="AG152" s="807"/>
      <c r="AH152" s="807"/>
      <c r="AI152" s="808"/>
      <c r="AJ152" s="108" t="str">
        <f t="shared" si="25"/>
        <v/>
      </c>
      <c r="AK152" s="109"/>
      <c r="AL152" s="109"/>
      <c r="AM152" s="110"/>
      <c r="AN152" s="108" t="str">
        <f t="shared" si="26"/>
        <v/>
      </c>
      <c r="AO152" s="109"/>
      <c r="AP152" s="109"/>
      <c r="AQ152" s="110"/>
      <c r="AR152" s="367"/>
      <c r="AS152" s="368"/>
      <c r="AT152" s="368"/>
      <c r="AU152" s="369"/>
      <c r="AV152" s="326"/>
      <c r="AW152" s="327"/>
      <c r="AX152" s="327"/>
      <c r="AY152" s="328"/>
      <c r="AZ152" s="326"/>
      <c r="BA152" s="327"/>
      <c r="BB152" s="327"/>
      <c r="BC152" s="328"/>
      <c r="BD152" s="25"/>
      <c r="BE152" s="25"/>
    </row>
    <row r="153" spans="1:57" s="22" customFormat="1" ht="15" customHeight="1">
      <c r="A153" s="25"/>
      <c r="B153" s="34">
        <v>20</v>
      </c>
      <c r="C153" s="370"/>
      <c r="D153" s="370"/>
      <c r="E153" s="370"/>
      <c r="F153" s="370"/>
      <c r="G153" s="370"/>
      <c r="H153" s="370"/>
      <c r="I153" s="370"/>
      <c r="J153" s="370"/>
      <c r="K153" s="370"/>
      <c r="L153" s="370"/>
      <c r="M153" s="370"/>
      <c r="N153" s="371"/>
      <c r="O153" s="371"/>
      <c r="P153" s="371"/>
      <c r="Q153" s="371"/>
      <c r="R153" s="371"/>
      <c r="S153" s="371"/>
      <c r="T153" s="372"/>
      <c r="U153" s="372"/>
      <c r="V153" s="372"/>
      <c r="W153" s="372"/>
      <c r="X153" s="373"/>
      <c r="Y153" s="373"/>
      <c r="Z153" s="373"/>
      <c r="AA153" s="373"/>
      <c r="AB153" s="806"/>
      <c r="AC153" s="807"/>
      <c r="AD153" s="807"/>
      <c r="AE153" s="808"/>
      <c r="AF153" s="806"/>
      <c r="AG153" s="807"/>
      <c r="AH153" s="807"/>
      <c r="AI153" s="808"/>
      <c r="AJ153" s="108" t="str">
        <f t="shared" si="25"/>
        <v/>
      </c>
      <c r="AK153" s="109"/>
      <c r="AL153" s="109"/>
      <c r="AM153" s="110"/>
      <c r="AN153" s="108" t="str">
        <f t="shared" si="26"/>
        <v/>
      </c>
      <c r="AO153" s="109"/>
      <c r="AP153" s="109"/>
      <c r="AQ153" s="110"/>
      <c r="AR153" s="367"/>
      <c r="AS153" s="368"/>
      <c r="AT153" s="368"/>
      <c r="AU153" s="369"/>
      <c r="AV153" s="326"/>
      <c r="AW153" s="327"/>
      <c r="AX153" s="327"/>
      <c r="AY153" s="328"/>
      <c r="AZ153" s="326"/>
      <c r="BA153" s="327"/>
      <c r="BB153" s="327"/>
      <c r="BC153" s="328"/>
      <c r="BD153" s="25"/>
      <c r="BE153" s="25"/>
    </row>
    <row r="154" spans="1:57" s="22" customFormat="1" ht="15" customHeight="1">
      <c r="A154" s="25"/>
      <c r="B154" s="7"/>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25"/>
      <c r="BE154" s="25"/>
    </row>
    <row r="155" spans="1:57" s="22" customFormat="1" ht="15" customHeight="1">
      <c r="A155" s="25"/>
      <c r="B155" s="7"/>
      <c r="C155" s="151" t="s">
        <v>152</v>
      </c>
      <c r="D155" s="151"/>
      <c r="E155" s="151"/>
      <c r="F155" s="151"/>
      <c r="G155" s="151"/>
      <c r="H155" s="151"/>
      <c r="I155" s="151"/>
      <c r="J155" s="151"/>
      <c r="K155" s="151"/>
      <c r="L155" s="151"/>
      <c r="M155" s="15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25"/>
      <c r="BE155" s="25"/>
    </row>
    <row r="156" spans="1:57" s="22" customFormat="1" ht="15" customHeight="1">
      <c r="A156" s="25"/>
      <c r="B156" s="7"/>
      <c r="C156" s="1"/>
      <c r="D156" s="1"/>
      <c r="E156" s="1"/>
      <c r="F156" s="1"/>
      <c r="G156" s="1"/>
      <c r="H156" s="1"/>
      <c r="I156" s="1"/>
      <c r="J156" s="1"/>
      <c r="K156" s="1"/>
      <c r="L156" s="1"/>
      <c r="M156" s="1"/>
      <c r="N156" s="179" t="s">
        <v>130</v>
      </c>
      <c r="O156" s="179"/>
      <c r="P156" s="179"/>
      <c r="Q156" s="179"/>
      <c r="R156" s="179"/>
      <c r="S156" s="179"/>
      <c r="T156" s="179" t="s">
        <v>153</v>
      </c>
      <c r="U156" s="179"/>
      <c r="V156" s="179"/>
      <c r="W156" s="179"/>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25"/>
      <c r="BE156" s="25"/>
    </row>
    <row r="157" spans="1:57" s="22" customFormat="1" ht="15" customHeight="1">
      <c r="A157" s="25"/>
      <c r="B157" s="34"/>
      <c r="C157" s="179" t="s">
        <v>133</v>
      </c>
      <c r="D157" s="179"/>
      <c r="E157" s="179"/>
      <c r="F157" s="179"/>
      <c r="G157" s="179"/>
      <c r="H157" s="179"/>
      <c r="I157" s="179"/>
      <c r="J157" s="179"/>
      <c r="K157" s="179"/>
      <c r="L157" s="179"/>
      <c r="M157" s="179"/>
      <c r="N157" s="179" t="s">
        <v>134</v>
      </c>
      <c r="O157" s="179"/>
      <c r="P157" s="179"/>
      <c r="Q157" s="179" t="s">
        <v>135</v>
      </c>
      <c r="R157" s="179"/>
      <c r="S157" s="179"/>
      <c r="T157" s="179" t="s">
        <v>136</v>
      </c>
      <c r="U157" s="179"/>
      <c r="V157" s="179"/>
      <c r="W157" s="179"/>
      <c r="X157" s="179" t="s">
        <v>10</v>
      </c>
      <c r="Y157" s="179"/>
      <c r="Z157" s="179"/>
      <c r="AA157" s="179"/>
      <c r="AB157" s="179" t="s">
        <v>226</v>
      </c>
      <c r="AC157" s="179"/>
      <c r="AD157" s="179"/>
      <c r="AE157" s="179"/>
      <c r="AF157" s="118" t="s">
        <v>227</v>
      </c>
      <c r="AG157" s="119"/>
      <c r="AH157" s="119"/>
      <c r="AI157" s="120"/>
      <c r="AJ157" s="118" t="s">
        <v>156</v>
      </c>
      <c r="AK157" s="119"/>
      <c r="AL157" s="119"/>
      <c r="AM157" s="120"/>
      <c r="AN157" s="118" t="s">
        <v>157</v>
      </c>
      <c r="AO157" s="119"/>
      <c r="AP157" s="119"/>
      <c r="AQ157" s="120"/>
      <c r="AR157" s="118" t="s">
        <v>141</v>
      </c>
      <c r="AS157" s="119"/>
      <c r="AT157" s="119"/>
      <c r="AU157" s="120"/>
      <c r="AV157" s="121" t="s">
        <v>158</v>
      </c>
      <c r="AW157" s="121"/>
      <c r="AX157" s="121"/>
      <c r="AY157" s="121"/>
      <c r="AZ157" s="1"/>
      <c r="BA157" s="1"/>
      <c r="BB157" s="1"/>
      <c r="BC157" s="1"/>
      <c r="BD157" s="25"/>
      <c r="BE157" s="25"/>
    </row>
    <row r="158" spans="1:57" s="22" customFormat="1" ht="15" customHeight="1">
      <c r="A158" s="25"/>
      <c r="B158" s="34">
        <v>1</v>
      </c>
      <c r="C158" s="370"/>
      <c r="D158" s="370"/>
      <c r="E158" s="370"/>
      <c r="F158" s="370"/>
      <c r="G158" s="370"/>
      <c r="H158" s="370"/>
      <c r="I158" s="370"/>
      <c r="J158" s="370"/>
      <c r="K158" s="370"/>
      <c r="L158" s="370"/>
      <c r="M158" s="370"/>
      <c r="N158" s="371"/>
      <c r="O158" s="371"/>
      <c r="P158" s="371"/>
      <c r="Q158" s="371"/>
      <c r="R158" s="371"/>
      <c r="S158" s="371"/>
      <c r="T158" s="372"/>
      <c r="U158" s="372"/>
      <c r="V158" s="372"/>
      <c r="W158" s="372"/>
      <c r="X158" s="373"/>
      <c r="Y158" s="373"/>
      <c r="Z158" s="373"/>
      <c r="AA158" s="373"/>
      <c r="AB158" s="374"/>
      <c r="AC158" s="374"/>
      <c r="AD158" s="374"/>
      <c r="AE158" s="374"/>
      <c r="AF158" s="374"/>
      <c r="AG158" s="374"/>
      <c r="AH158" s="374"/>
      <c r="AI158" s="374"/>
      <c r="AJ158" s="115" t="str">
        <f>IF(T158="","",AB158+AF158)</f>
        <v/>
      </c>
      <c r="AK158" s="116"/>
      <c r="AL158" s="116"/>
      <c r="AM158" s="117"/>
      <c r="AN158" s="108" t="str">
        <f t="shared" ref="AN158:AN167" si="27">IF(T158="","",AJ158-AR158)</f>
        <v/>
      </c>
      <c r="AO158" s="109"/>
      <c r="AP158" s="109"/>
      <c r="AQ158" s="110"/>
      <c r="AR158" s="367"/>
      <c r="AS158" s="368"/>
      <c r="AT158" s="368"/>
      <c r="AU158" s="369"/>
      <c r="AV158" s="372"/>
      <c r="AW158" s="372"/>
      <c r="AX158" s="372"/>
      <c r="AY158" s="372"/>
      <c r="AZ158" s="1"/>
      <c r="BA158" s="1"/>
      <c r="BB158" s="1"/>
      <c r="BC158" s="1"/>
      <c r="BD158" s="25"/>
      <c r="BE158" s="25"/>
    </row>
    <row r="159" spans="1:57" s="22" customFormat="1" ht="15" customHeight="1">
      <c r="A159" s="25"/>
      <c r="B159" s="34">
        <v>2</v>
      </c>
      <c r="C159" s="370"/>
      <c r="D159" s="370"/>
      <c r="E159" s="370"/>
      <c r="F159" s="370"/>
      <c r="G159" s="370"/>
      <c r="H159" s="370"/>
      <c r="I159" s="370"/>
      <c r="J159" s="370"/>
      <c r="K159" s="370"/>
      <c r="L159" s="370"/>
      <c r="M159" s="370"/>
      <c r="N159" s="371"/>
      <c r="O159" s="371"/>
      <c r="P159" s="371"/>
      <c r="Q159" s="371"/>
      <c r="R159" s="371"/>
      <c r="S159" s="371"/>
      <c r="T159" s="372"/>
      <c r="U159" s="372"/>
      <c r="V159" s="372"/>
      <c r="W159" s="372"/>
      <c r="X159" s="373"/>
      <c r="Y159" s="373"/>
      <c r="Z159" s="373"/>
      <c r="AA159" s="373"/>
      <c r="AB159" s="374"/>
      <c r="AC159" s="374"/>
      <c r="AD159" s="374"/>
      <c r="AE159" s="374"/>
      <c r="AF159" s="374"/>
      <c r="AG159" s="374"/>
      <c r="AH159" s="374"/>
      <c r="AI159" s="374"/>
      <c r="AJ159" s="115" t="str">
        <f t="shared" ref="AJ159:AJ162" si="28">IF(T159="","",AB159+AF159)</f>
        <v/>
      </c>
      <c r="AK159" s="116"/>
      <c r="AL159" s="116"/>
      <c r="AM159" s="117"/>
      <c r="AN159" s="108" t="str">
        <f t="shared" si="27"/>
        <v/>
      </c>
      <c r="AO159" s="109"/>
      <c r="AP159" s="109"/>
      <c r="AQ159" s="110"/>
      <c r="AR159" s="367"/>
      <c r="AS159" s="368"/>
      <c r="AT159" s="368"/>
      <c r="AU159" s="369"/>
      <c r="AV159" s="372"/>
      <c r="AW159" s="372"/>
      <c r="AX159" s="372"/>
      <c r="AY159" s="372"/>
      <c r="AZ159" s="1"/>
      <c r="BA159" s="1"/>
      <c r="BB159" s="1"/>
      <c r="BC159" s="1"/>
      <c r="BD159" s="25"/>
      <c r="BE159" s="25"/>
    </row>
    <row r="160" spans="1:57" s="22" customFormat="1" ht="15" customHeight="1">
      <c r="A160" s="25"/>
      <c r="B160" s="34">
        <v>3</v>
      </c>
      <c r="C160" s="370"/>
      <c r="D160" s="370"/>
      <c r="E160" s="370"/>
      <c r="F160" s="370"/>
      <c r="G160" s="370"/>
      <c r="H160" s="370"/>
      <c r="I160" s="370"/>
      <c r="J160" s="370"/>
      <c r="K160" s="370"/>
      <c r="L160" s="370"/>
      <c r="M160" s="370"/>
      <c r="N160" s="371"/>
      <c r="O160" s="371"/>
      <c r="P160" s="371"/>
      <c r="Q160" s="371"/>
      <c r="R160" s="371"/>
      <c r="S160" s="371"/>
      <c r="T160" s="372"/>
      <c r="U160" s="372"/>
      <c r="V160" s="372"/>
      <c r="W160" s="372"/>
      <c r="X160" s="373"/>
      <c r="Y160" s="373"/>
      <c r="Z160" s="373"/>
      <c r="AA160" s="373"/>
      <c r="AB160" s="374"/>
      <c r="AC160" s="374"/>
      <c r="AD160" s="374"/>
      <c r="AE160" s="374"/>
      <c r="AF160" s="374"/>
      <c r="AG160" s="374"/>
      <c r="AH160" s="374"/>
      <c r="AI160" s="374"/>
      <c r="AJ160" s="115" t="str">
        <f t="shared" si="28"/>
        <v/>
      </c>
      <c r="AK160" s="116"/>
      <c r="AL160" s="116"/>
      <c r="AM160" s="117"/>
      <c r="AN160" s="108" t="str">
        <f t="shared" si="27"/>
        <v/>
      </c>
      <c r="AO160" s="109"/>
      <c r="AP160" s="109"/>
      <c r="AQ160" s="110"/>
      <c r="AR160" s="367"/>
      <c r="AS160" s="368"/>
      <c r="AT160" s="368"/>
      <c r="AU160" s="369"/>
      <c r="AV160" s="372"/>
      <c r="AW160" s="372"/>
      <c r="AX160" s="372"/>
      <c r="AY160" s="372"/>
      <c r="AZ160" s="1"/>
      <c r="BA160" s="1"/>
      <c r="BB160" s="1"/>
      <c r="BC160" s="1"/>
      <c r="BD160" s="25"/>
      <c r="BE160" s="25"/>
    </row>
    <row r="161" spans="1:57" s="22" customFormat="1" ht="15" customHeight="1">
      <c r="A161" s="25"/>
      <c r="B161" s="34">
        <v>4</v>
      </c>
      <c r="C161" s="370"/>
      <c r="D161" s="370"/>
      <c r="E161" s="370"/>
      <c r="F161" s="370"/>
      <c r="G161" s="370"/>
      <c r="H161" s="370"/>
      <c r="I161" s="370"/>
      <c r="J161" s="370"/>
      <c r="K161" s="370"/>
      <c r="L161" s="370"/>
      <c r="M161" s="370"/>
      <c r="N161" s="371"/>
      <c r="O161" s="371"/>
      <c r="P161" s="371"/>
      <c r="Q161" s="371"/>
      <c r="R161" s="371"/>
      <c r="S161" s="371"/>
      <c r="T161" s="372"/>
      <c r="U161" s="372"/>
      <c r="V161" s="372"/>
      <c r="W161" s="372"/>
      <c r="X161" s="373"/>
      <c r="Y161" s="373"/>
      <c r="Z161" s="373"/>
      <c r="AA161" s="373"/>
      <c r="AB161" s="374"/>
      <c r="AC161" s="374"/>
      <c r="AD161" s="374"/>
      <c r="AE161" s="374"/>
      <c r="AF161" s="374"/>
      <c r="AG161" s="374"/>
      <c r="AH161" s="374"/>
      <c r="AI161" s="374"/>
      <c r="AJ161" s="115" t="str">
        <f t="shared" si="28"/>
        <v/>
      </c>
      <c r="AK161" s="116"/>
      <c r="AL161" s="116"/>
      <c r="AM161" s="117"/>
      <c r="AN161" s="108" t="str">
        <f t="shared" si="27"/>
        <v/>
      </c>
      <c r="AO161" s="109"/>
      <c r="AP161" s="109"/>
      <c r="AQ161" s="110"/>
      <c r="AR161" s="367"/>
      <c r="AS161" s="368"/>
      <c r="AT161" s="368"/>
      <c r="AU161" s="369"/>
      <c r="AV161" s="372"/>
      <c r="AW161" s="372"/>
      <c r="AX161" s="372"/>
      <c r="AY161" s="372"/>
      <c r="AZ161" s="1"/>
      <c r="BA161" s="1"/>
      <c r="BB161" s="1"/>
      <c r="BC161" s="1"/>
      <c r="BD161" s="25"/>
      <c r="BE161" s="25"/>
    </row>
    <row r="162" spans="1:57" s="22" customFormat="1" ht="15" customHeight="1">
      <c r="A162" s="25"/>
      <c r="B162" s="34">
        <v>5</v>
      </c>
      <c r="C162" s="370"/>
      <c r="D162" s="370"/>
      <c r="E162" s="370"/>
      <c r="F162" s="370"/>
      <c r="G162" s="370"/>
      <c r="H162" s="370"/>
      <c r="I162" s="370"/>
      <c r="J162" s="370"/>
      <c r="K162" s="370"/>
      <c r="L162" s="370"/>
      <c r="M162" s="370"/>
      <c r="N162" s="371"/>
      <c r="O162" s="371"/>
      <c r="P162" s="371"/>
      <c r="Q162" s="371"/>
      <c r="R162" s="371"/>
      <c r="S162" s="371"/>
      <c r="T162" s="372"/>
      <c r="U162" s="372"/>
      <c r="V162" s="372"/>
      <c r="W162" s="372"/>
      <c r="X162" s="373"/>
      <c r="Y162" s="373"/>
      <c r="Z162" s="373"/>
      <c r="AA162" s="373"/>
      <c r="AB162" s="374"/>
      <c r="AC162" s="374"/>
      <c r="AD162" s="374"/>
      <c r="AE162" s="374"/>
      <c r="AF162" s="374"/>
      <c r="AG162" s="374"/>
      <c r="AH162" s="374"/>
      <c r="AI162" s="374"/>
      <c r="AJ162" s="115" t="str">
        <f t="shared" si="28"/>
        <v/>
      </c>
      <c r="AK162" s="116"/>
      <c r="AL162" s="116"/>
      <c r="AM162" s="117"/>
      <c r="AN162" s="108" t="str">
        <f t="shared" si="27"/>
        <v/>
      </c>
      <c r="AO162" s="109"/>
      <c r="AP162" s="109"/>
      <c r="AQ162" s="110"/>
      <c r="AR162" s="367"/>
      <c r="AS162" s="368"/>
      <c r="AT162" s="368"/>
      <c r="AU162" s="369"/>
      <c r="AV162" s="372"/>
      <c r="AW162" s="372"/>
      <c r="AX162" s="372"/>
      <c r="AY162" s="372"/>
      <c r="AZ162" s="1"/>
      <c r="BA162" s="1"/>
      <c r="BB162" s="1"/>
      <c r="BC162" s="1"/>
      <c r="BD162" s="25"/>
      <c r="BE162" s="25"/>
    </row>
    <row r="163" spans="1:57" s="22" customFormat="1" ht="15" customHeight="1">
      <c r="A163" s="25"/>
      <c r="B163" s="34">
        <v>6</v>
      </c>
      <c r="C163" s="370"/>
      <c r="D163" s="370"/>
      <c r="E163" s="370"/>
      <c r="F163" s="370"/>
      <c r="G163" s="370"/>
      <c r="H163" s="370"/>
      <c r="I163" s="370"/>
      <c r="J163" s="370"/>
      <c r="K163" s="370"/>
      <c r="L163" s="370"/>
      <c r="M163" s="370"/>
      <c r="N163" s="371"/>
      <c r="O163" s="371"/>
      <c r="P163" s="371"/>
      <c r="Q163" s="371"/>
      <c r="R163" s="371"/>
      <c r="S163" s="371"/>
      <c r="T163" s="372"/>
      <c r="U163" s="372"/>
      <c r="V163" s="372"/>
      <c r="W163" s="372"/>
      <c r="X163" s="373"/>
      <c r="Y163" s="373"/>
      <c r="Z163" s="373"/>
      <c r="AA163" s="373"/>
      <c r="AB163" s="374"/>
      <c r="AC163" s="374"/>
      <c r="AD163" s="374"/>
      <c r="AE163" s="374"/>
      <c r="AF163" s="374"/>
      <c r="AG163" s="374"/>
      <c r="AH163" s="374"/>
      <c r="AI163" s="374"/>
      <c r="AJ163" s="115" t="str">
        <f t="shared" ref="AJ163:AJ164" si="29">IF(T163="","",AB163+AF163)</f>
        <v/>
      </c>
      <c r="AK163" s="116"/>
      <c r="AL163" s="116"/>
      <c r="AM163" s="117"/>
      <c r="AN163" s="108" t="str">
        <f t="shared" si="27"/>
        <v/>
      </c>
      <c r="AO163" s="109"/>
      <c r="AP163" s="109"/>
      <c r="AQ163" s="110"/>
      <c r="AR163" s="367"/>
      <c r="AS163" s="368"/>
      <c r="AT163" s="368"/>
      <c r="AU163" s="369"/>
      <c r="AV163" s="372"/>
      <c r="AW163" s="372"/>
      <c r="AX163" s="372"/>
      <c r="AY163" s="372"/>
      <c r="AZ163" s="1"/>
      <c r="BA163" s="1"/>
      <c r="BB163" s="1"/>
      <c r="BC163" s="1"/>
      <c r="BD163" s="25"/>
      <c r="BE163" s="25"/>
    </row>
    <row r="164" spans="1:57" s="22" customFormat="1" ht="15" customHeight="1">
      <c r="A164" s="25"/>
      <c r="B164" s="34">
        <v>7</v>
      </c>
      <c r="C164" s="370"/>
      <c r="D164" s="370"/>
      <c r="E164" s="370"/>
      <c r="F164" s="370"/>
      <c r="G164" s="370"/>
      <c r="H164" s="370"/>
      <c r="I164" s="370"/>
      <c r="J164" s="370"/>
      <c r="K164" s="370"/>
      <c r="L164" s="370"/>
      <c r="M164" s="370"/>
      <c r="N164" s="371"/>
      <c r="O164" s="371"/>
      <c r="P164" s="371"/>
      <c r="Q164" s="371"/>
      <c r="R164" s="371"/>
      <c r="S164" s="371"/>
      <c r="T164" s="372"/>
      <c r="U164" s="372"/>
      <c r="V164" s="372"/>
      <c r="W164" s="372"/>
      <c r="X164" s="373"/>
      <c r="Y164" s="373"/>
      <c r="Z164" s="373"/>
      <c r="AA164" s="373"/>
      <c r="AB164" s="374"/>
      <c r="AC164" s="374"/>
      <c r="AD164" s="374"/>
      <c r="AE164" s="374"/>
      <c r="AF164" s="374"/>
      <c r="AG164" s="374"/>
      <c r="AH164" s="374"/>
      <c r="AI164" s="374"/>
      <c r="AJ164" s="115" t="str">
        <f t="shared" si="29"/>
        <v/>
      </c>
      <c r="AK164" s="116"/>
      <c r="AL164" s="116"/>
      <c r="AM164" s="117"/>
      <c r="AN164" s="108" t="str">
        <f t="shared" si="27"/>
        <v/>
      </c>
      <c r="AO164" s="109"/>
      <c r="AP164" s="109"/>
      <c r="AQ164" s="110"/>
      <c r="AR164" s="367"/>
      <c r="AS164" s="368"/>
      <c r="AT164" s="368"/>
      <c r="AU164" s="369"/>
      <c r="AV164" s="372"/>
      <c r="AW164" s="372"/>
      <c r="AX164" s="372"/>
      <c r="AY164" s="372"/>
      <c r="AZ164" s="1"/>
      <c r="BA164" s="1"/>
      <c r="BB164" s="1"/>
      <c r="BC164" s="1"/>
      <c r="BD164" s="25"/>
      <c r="BE164" s="25"/>
    </row>
    <row r="165" spans="1:57" s="22" customFormat="1" ht="15" customHeight="1">
      <c r="A165" s="25"/>
      <c r="B165" s="34">
        <v>8</v>
      </c>
      <c r="C165" s="370"/>
      <c r="D165" s="370"/>
      <c r="E165" s="370"/>
      <c r="F165" s="370"/>
      <c r="G165" s="370"/>
      <c r="H165" s="370"/>
      <c r="I165" s="370"/>
      <c r="J165" s="370"/>
      <c r="K165" s="370"/>
      <c r="L165" s="370"/>
      <c r="M165" s="370"/>
      <c r="N165" s="371"/>
      <c r="O165" s="371"/>
      <c r="P165" s="371"/>
      <c r="Q165" s="371"/>
      <c r="R165" s="371"/>
      <c r="S165" s="371"/>
      <c r="T165" s="372"/>
      <c r="U165" s="372"/>
      <c r="V165" s="372"/>
      <c r="W165" s="372"/>
      <c r="X165" s="373"/>
      <c r="Y165" s="373"/>
      <c r="Z165" s="373"/>
      <c r="AA165" s="373"/>
      <c r="AB165" s="374"/>
      <c r="AC165" s="374"/>
      <c r="AD165" s="374"/>
      <c r="AE165" s="374"/>
      <c r="AF165" s="374"/>
      <c r="AG165" s="374"/>
      <c r="AH165" s="374"/>
      <c r="AI165" s="374"/>
      <c r="AJ165" s="115" t="str">
        <f t="shared" ref="AJ165:AJ167" si="30">IF(T165="","",AB165+AF165)</f>
        <v/>
      </c>
      <c r="AK165" s="116"/>
      <c r="AL165" s="116"/>
      <c r="AM165" s="117"/>
      <c r="AN165" s="108" t="str">
        <f t="shared" si="27"/>
        <v/>
      </c>
      <c r="AO165" s="109"/>
      <c r="AP165" s="109"/>
      <c r="AQ165" s="110"/>
      <c r="AR165" s="367"/>
      <c r="AS165" s="368"/>
      <c r="AT165" s="368"/>
      <c r="AU165" s="369"/>
      <c r="AV165" s="372"/>
      <c r="AW165" s="372"/>
      <c r="AX165" s="372"/>
      <c r="AY165" s="372"/>
      <c r="AZ165" s="1"/>
      <c r="BA165" s="1"/>
      <c r="BB165" s="1"/>
      <c r="BC165" s="1"/>
      <c r="BD165" s="25"/>
      <c r="BE165" s="25"/>
    </row>
    <row r="166" spans="1:57" s="22" customFormat="1" ht="15" customHeight="1">
      <c r="A166" s="25"/>
      <c r="B166" s="34">
        <v>9</v>
      </c>
      <c r="C166" s="370"/>
      <c r="D166" s="370"/>
      <c r="E166" s="370"/>
      <c r="F166" s="370"/>
      <c r="G166" s="370"/>
      <c r="H166" s="370"/>
      <c r="I166" s="370"/>
      <c r="J166" s="370"/>
      <c r="K166" s="370"/>
      <c r="L166" s="370"/>
      <c r="M166" s="370"/>
      <c r="N166" s="371"/>
      <c r="O166" s="371"/>
      <c r="P166" s="371"/>
      <c r="Q166" s="371"/>
      <c r="R166" s="371"/>
      <c r="S166" s="371"/>
      <c r="T166" s="372"/>
      <c r="U166" s="372"/>
      <c r="V166" s="372"/>
      <c r="W166" s="372"/>
      <c r="X166" s="373"/>
      <c r="Y166" s="373"/>
      <c r="Z166" s="373"/>
      <c r="AA166" s="373"/>
      <c r="AB166" s="374"/>
      <c r="AC166" s="374"/>
      <c r="AD166" s="374"/>
      <c r="AE166" s="374"/>
      <c r="AF166" s="374"/>
      <c r="AG166" s="374"/>
      <c r="AH166" s="374"/>
      <c r="AI166" s="374"/>
      <c r="AJ166" s="115" t="str">
        <f t="shared" si="30"/>
        <v/>
      </c>
      <c r="AK166" s="116"/>
      <c r="AL166" s="116"/>
      <c r="AM166" s="117"/>
      <c r="AN166" s="108" t="str">
        <f t="shared" si="27"/>
        <v/>
      </c>
      <c r="AO166" s="109"/>
      <c r="AP166" s="109"/>
      <c r="AQ166" s="110"/>
      <c r="AR166" s="367"/>
      <c r="AS166" s="368"/>
      <c r="AT166" s="368"/>
      <c r="AU166" s="369"/>
      <c r="AV166" s="372"/>
      <c r="AW166" s="372"/>
      <c r="AX166" s="372"/>
      <c r="AY166" s="372"/>
      <c r="AZ166" s="1"/>
      <c r="BA166" s="1"/>
      <c r="BB166" s="1"/>
      <c r="BC166" s="1"/>
      <c r="BD166" s="25"/>
      <c r="BE166" s="25"/>
    </row>
    <row r="167" spans="1:57" s="22" customFormat="1" ht="15" customHeight="1">
      <c r="A167" s="25"/>
      <c r="B167" s="34">
        <v>10</v>
      </c>
      <c r="C167" s="370"/>
      <c r="D167" s="370"/>
      <c r="E167" s="370"/>
      <c r="F167" s="370"/>
      <c r="G167" s="370"/>
      <c r="H167" s="370"/>
      <c r="I167" s="370"/>
      <c r="J167" s="370"/>
      <c r="K167" s="370"/>
      <c r="L167" s="370"/>
      <c r="M167" s="370"/>
      <c r="N167" s="371"/>
      <c r="O167" s="371"/>
      <c r="P167" s="371"/>
      <c r="Q167" s="371"/>
      <c r="R167" s="371"/>
      <c r="S167" s="371"/>
      <c r="T167" s="372"/>
      <c r="U167" s="372"/>
      <c r="V167" s="372"/>
      <c r="W167" s="372"/>
      <c r="X167" s="373"/>
      <c r="Y167" s="373"/>
      <c r="Z167" s="373"/>
      <c r="AA167" s="373"/>
      <c r="AB167" s="374"/>
      <c r="AC167" s="374"/>
      <c r="AD167" s="374"/>
      <c r="AE167" s="374"/>
      <c r="AF167" s="374"/>
      <c r="AG167" s="374"/>
      <c r="AH167" s="374"/>
      <c r="AI167" s="374"/>
      <c r="AJ167" s="115" t="str">
        <f t="shared" si="30"/>
        <v/>
      </c>
      <c r="AK167" s="116"/>
      <c r="AL167" s="116"/>
      <c r="AM167" s="117"/>
      <c r="AN167" s="108" t="str">
        <f t="shared" si="27"/>
        <v/>
      </c>
      <c r="AO167" s="109"/>
      <c r="AP167" s="109"/>
      <c r="AQ167" s="110"/>
      <c r="AR167" s="367"/>
      <c r="AS167" s="368"/>
      <c r="AT167" s="368"/>
      <c r="AU167" s="369"/>
      <c r="AV167" s="372"/>
      <c r="AW167" s="372"/>
      <c r="AX167" s="372"/>
      <c r="AY167" s="372"/>
      <c r="AZ167" s="25"/>
      <c r="BA167" s="25"/>
      <c r="BB167" s="25"/>
      <c r="BC167" s="25"/>
      <c r="BD167" s="25"/>
      <c r="BE167" s="25"/>
    </row>
    <row r="168" spans="1:57" s="22" customFormat="1" ht="1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s="22" customFormat="1" ht="1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s="22" customFormat="1" ht="15" customHeight="1">
      <c r="A170" s="25"/>
      <c r="B170" s="22" t="s">
        <v>163</v>
      </c>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25"/>
      <c r="BD170" s="25"/>
      <c r="BE170" s="25"/>
    </row>
    <row r="171" spans="1:57" s="22" customFormat="1" ht="15" customHeight="1" thickBot="1">
      <c r="A171" s="25"/>
      <c r="B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25"/>
      <c r="BD171" s="25"/>
      <c r="BE171" s="25"/>
    </row>
    <row r="172" spans="1:57" s="22" customFormat="1" ht="32.25" customHeight="1">
      <c r="A172" s="25"/>
      <c r="B172" s="166" t="s">
        <v>164</v>
      </c>
      <c r="C172" s="167"/>
      <c r="D172" s="167"/>
      <c r="E172" s="167"/>
      <c r="F172" s="167"/>
      <c r="G172" s="167"/>
      <c r="H172" s="167"/>
      <c r="I172" s="167"/>
      <c r="J172" s="167"/>
      <c r="K172" s="168"/>
      <c r="L172" s="449"/>
      <c r="M172" s="450"/>
      <c r="N172" s="450"/>
      <c r="O172" s="450"/>
      <c r="P172" s="450"/>
      <c r="Q172" s="450"/>
      <c r="R172" s="450"/>
      <c r="S172" s="450"/>
      <c r="T172" s="450"/>
      <c r="U172" s="450"/>
      <c r="V172" s="450"/>
      <c r="W172" s="450"/>
      <c r="X172" s="450"/>
      <c r="Y172" s="450"/>
      <c r="Z172" s="450"/>
      <c r="AA172" s="450"/>
      <c r="AB172" s="450"/>
      <c r="AC172" s="450"/>
      <c r="AD172" s="450"/>
      <c r="AE172" s="450"/>
      <c r="AF172" s="450"/>
      <c r="AG172" s="450"/>
      <c r="AH172" s="450"/>
      <c r="AI172" s="450"/>
      <c r="AJ172" s="450"/>
      <c r="AK172" s="450"/>
      <c r="AL172" s="450"/>
      <c r="AM172" s="450"/>
      <c r="AN172" s="450"/>
      <c r="AO172" s="450"/>
      <c r="AP172" s="450"/>
      <c r="AQ172" s="450"/>
      <c r="AR172" s="450"/>
      <c r="AS172" s="450"/>
      <c r="AT172" s="450"/>
      <c r="AU172" s="450"/>
      <c r="AV172" s="450"/>
      <c r="AW172" s="450"/>
      <c r="AX172" s="450"/>
      <c r="AY172" s="451"/>
      <c r="AZ172" s="1"/>
      <c r="BA172" s="25"/>
      <c r="BB172" s="25"/>
      <c r="BC172" s="25"/>
    </row>
    <row r="173" spans="1:57" s="22" customFormat="1" ht="33.75" customHeight="1" thickBot="1">
      <c r="A173" s="25"/>
      <c r="B173" s="169" t="s">
        <v>166</v>
      </c>
      <c r="C173" s="170"/>
      <c r="D173" s="170"/>
      <c r="E173" s="170"/>
      <c r="F173" s="170"/>
      <c r="G173" s="170"/>
      <c r="H173" s="170"/>
      <c r="I173" s="170"/>
      <c r="J173" s="170"/>
      <c r="K173" s="171"/>
      <c r="L173" s="446"/>
      <c r="M173" s="447"/>
      <c r="N173" s="447"/>
      <c r="O173" s="447"/>
      <c r="P173" s="447"/>
      <c r="Q173" s="447"/>
      <c r="R173" s="447"/>
      <c r="S173" s="447"/>
      <c r="T173" s="447"/>
      <c r="U173" s="447"/>
      <c r="V173" s="447"/>
      <c r="W173" s="447"/>
      <c r="X173" s="447"/>
      <c r="Y173" s="447"/>
      <c r="Z173" s="447"/>
      <c r="AA173" s="447"/>
      <c r="AB173" s="447"/>
      <c r="AC173" s="447"/>
      <c r="AD173" s="447"/>
      <c r="AE173" s="447"/>
      <c r="AF173" s="447"/>
      <c r="AG173" s="447"/>
      <c r="AH173" s="447"/>
      <c r="AI173" s="447"/>
      <c r="AJ173" s="447"/>
      <c r="AK173" s="447"/>
      <c r="AL173" s="447"/>
      <c r="AM173" s="447"/>
      <c r="AN173" s="447"/>
      <c r="AO173" s="447"/>
      <c r="AP173" s="447"/>
      <c r="AQ173" s="447"/>
      <c r="AR173" s="447"/>
      <c r="AS173" s="447"/>
      <c r="AT173" s="447"/>
      <c r="AU173" s="447"/>
      <c r="AV173" s="447"/>
      <c r="AW173" s="447"/>
      <c r="AX173" s="447"/>
      <c r="AY173" s="448"/>
      <c r="AZ173" s="1"/>
      <c r="BA173" s="25"/>
      <c r="BB173" s="25"/>
      <c r="BC173" s="25"/>
    </row>
    <row r="174" spans="1:57" s="22" customFormat="1" ht="1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s="22" customFormat="1" ht="1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s="22" customFormat="1" ht="1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s="22" customFormat="1" ht="1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s="10" customFormat="1" ht="4.5" customHeight="1">
      <c r="B178" s="22"/>
    </row>
    <row r="179" spans="1:57" s="22" customFormat="1" ht="15" customHeight="1">
      <c r="A179" s="22" t="s">
        <v>168</v>
      </c>
    </row>
    <row r="180" spans="1:57" s="10" customFormat="1" ht="4.5" customHeight="1">
      <c r="B180" s="22"/>
    </row>
    <row r="181" spans="1:57" s="22" customFormat="1" ht="15" customHeight="1">
      <c r="C181" s="160" t="s">
        <v>169</v>
      </c>
      <c r="D181" s="161"/>
      <c r="E181" s="161"/>
      <c r="F181" s="161"/>
      <c r="G181" s="161"/>
      <c r="H181" s="161"/>
      <c r="I181" s="161"/>
      <c r="J181" s="172"/>
      <c r="K181" s="442"/>
      <c r="L181" s="442"/>
      <c r="M181" s="442"/>
      <c r="N181" s="442"/>
      <c r="O181" s="442"/>
      <c r="P181" s="442"/>
      <c r="Q181" s="442"/>
      <c r="R181" s="442"/>
      <c r="S181" s="442"/>
      <c r="T181" s="442"/>
      <c r="U181" s="442"/>
      <c r="V181" s="442"/>
      <c r="W181" s="442"/>
      <c r="X181" s="442"/>
      <c r="Y181" s="442"/>
      <c r="Z181" s="442"/>
      <c r="AA181" s="442"/>
      <c r="AB181" s="442"/>
      <c r="AC181" s="442"/>
      <c r="AD181" s="442"/>
      <c r="AE181" s="442"/>
      <c r="AF181" s="442"/>
      <c r="AG181" s="442"/>
      <c r="AH181" s="442"/>
      <c r="AI181" s="442"/>
      <c r="AJ181" s="442"/>
      <c r="AK181" s="442"/>
      <c r="AL181" s="442"/>
      <c r="AM181" s="442"/>
      <c r="AN181" s="442"/>
      <c r="AO181" s="442"/>
      <c r="AP181" s="442"/>
      <c r="AQ181" s="442"/>
      <c r="AR181" s="442"/>
      <c r="AS181" s="442"/>
      <c r="AT181" s="442"/>
      <c r="AU181" s="442"/>
      <c r="AV181" s="442"/>
      <c r="AW181" s="442"/>
      <c r="AX181" s="442"/>
      <c r="AY181" s="442"/>
      <c r="AZ181" s="442"/>
      <c r="BA181" s="443"/>
    </row>
    <row r="182" spans="1:57" s="22" customFormat="1" ht="15" customHeight="1">
      <c r="C182" s="152" t="s">
        <v>171</v>
      </c>
      <c r="D182" s="153"/>
      <c r="E182" s="153"/>
      <c r="F182" s="153"/>
      <c r="G182" s="153"/>
      <c r="H182" s="153"/>
      <c r="I182" s="153"/>
      <c r="J182" s="154"/>
      <c r="K182" s="444"/>
      <c r="L182" s="444"/>
      <c r="M182" s="444"/>
      <c r="N182" s="444"/>
      <c r="O182" s="444"/>
      <c r="P182" s="444"/>
      <c r="Q182" s="444"/>
      <c r="R182" s="444"/>
      <c r="S182" s="444"/>
      <c r="T182" s="444"/>
      <c r="U182" s="444"/>
      <c r="V182" s="444"/>
      <c r="W182" s="444"/>
      <c r="X182" s="444"/>
      <c r="Y182" s="444"/>
      <c r="Z182" s="444"/>
      <c r="AA182" s="444"/>
      <c r="AB182" s="444"/>
      <c r="AC182" s="444"/>
      <c r="AD182" s="444"/>
      <c r="AE182" s="444"/>
      <c r="AF182" s="444"/>
      <c r="AG182" s="444"/>
      <c r="AH182" s="444"/>
      <c r="AI182" s="444"/>
      <c r="AJ182" s="444"/>
      <c r="AK182" s="444"/>
      <c r="AL182" s="444"/>
      <c r="AM182" s="444"/>
      <c r="AN182" s="444"/>
      <c r="AO182" s="444"/>
      <c r="AP182" s="444"/>
      <c r="AQ182" s="444"/>
      <c r="AR182" s="444"/>
      <c r="AS182" s="444"/>
      <c r="AT182" s="444"/>
      <c r="AU182" s="444"/>
      <c r="AV182" s="444"/>
      <c r="AW182" s="444"/>
      <c r="AX182" s="444"/>
      <c r="AY182" s="444"/>
      <c r="AZ182" s="444"/>
      <c r="BA182" s="445"/>
    </row>
    <row r="183" spans="1:57" s="22" customFormat="1" ht="15" customHeight="1">
      <c r="C183" s="157"/>
      <c r="D183" s="158"/>
      <c r="E183" s="158"/>
      <c r="F183" s="158"/>
      <c r="G183" s="158"/>
      <c r="H183" s="158"/>
      <c r="I183" s="158"/>
      <c r="J183" s="159"/>
      <c r="K183" s="160" t="s">
        <v>173</v>
      </c>
      <c r="L183" s="161"/>
      <c r="M183" s="161"/>
      <c r="N183" s="161"/>
      <c r="O183" s="161"/>
      <c r="P183" s="161"/>
      <c r="Q183" s="161"/>
      <c r="R183" s="162"/>
      <c r="S183" s="163" t="s">
        <v>136</v>
      </c>
      <c r="T183" s="161"/>
      <c r="U183" s="161"/>
      <c r="V183" s="161"/>
      <c r="W183" s="162"/>
      <c r="X183" s="163" t="s">
        <v>10</v>
      </c>
      <c r="Y183" s="161"/>
      <c r="Z183" s="161"/>
      <c r="AA183" s="161"/>
      <c r="AB183" s="162"/>
      <c r="AC183" s="163" t="s">
        <v>174</v>
      </c>
      <c r="AD183" s="161"/>
      <c r="AE183" s="161"/>
      <c r="AF183" s="161"/>
      <c r="AG183" s="161"/>
      <c r="AH183" s="161"/>
      <c r="AI183" s="161"/>
      <c r="AJ183" s="162"/>
      <c r="AK183" s="163" t="s">
        <v>175</v>
      </c>
      <c r="AL183" s="161"/>
      <c r="AM183" s="161"/>
      <c r="AN183" s="161"/>
      <c r="AO183" s="162"/>
      <c r="AP183" s="163" t="s">
        <v>176</v>
      </c>
      <c r="AQ183" s="161"/>
      <c r="AR183" s="161"/>
      <c r="AS183" s="161"/>
      <c r="AT183" s="162"/>
      <c r="AU183" s="800" t="s">
        <v>177</v>
      </c>
      <c r="AV183" s="800"/>
      <c r="AW183" s="800"/>
      <c r="AX183" s="800"/>
      <c r="AY183" s="800"/>
      <c r="AZ183" s="800"/>
      <c r="BA183" s="801"/>
    </row>
    <row r="184" spans="1:57" s="22" customFormat="1" ht="15" customHeight="1">
      <c r="C184" s="180" t="s">
        <v>178</v>
      </c>
      <c r="D184" s="181"/>
      <c r="E184" s="181"/>
      <c r="F184" s="181"/>
      <c r="G184" s="181"/>
      <c r="H184" s="181"/>
      <c r="I184" s="181"/>
      <c r="J184" s="182"/>
      <c r="K184" s="452"/>
      <c r="L184" s="453"/>
      <c r="M184" s="453"/>
      <c r="N184" s="453"/>
      <c r="O184" s="453"/>
      <c r="P184" s="453"/>
      <c r="Q184" s="453"/>
      <c r="R184" s="454"/>
      <c r="S184" s="455"/>
      <c r="T184" s="453"/>
      <c r="U184" s="453"/>
      <c r="V184" s="453"/>
      <c r="W184" s="454"/>
      <c r="X184" s="455"/>
      <c r="Y184" s="453"/>
      <c r="Z184" s="453"/>
      <c r="AA184" s="453"/>
      <c r="AB184" s="454"/>
      <c r="AC184" s="455"/>
      <c r="AD184" s="453"/>
      <c r="AE184" s="453"/>
      <c r="AF184" s="453"/>
      <c r="AG184" s="453"/>
      <c r="AH184" s="453"/>
      <c r="AI184" s="453"/>
      <c r="AJ184" s="454"/>
      <c r="AK184" s="456"/>
      <c r="AL184" s="457"/>
      <c r="AM184" s="457"/>
      <c r="AN184" s="457"/>
      <c r="AO184" s="458"/>
      <c r="AP184" s="456"/>
      <c r="AQ184" s="457"/>
      <c r="AR184" s="457"/>
      <c r="AS184" s="457"/>
      <c r="AT184" s="458"/>
      <c r="AU184" s="459"/>
      <c r="AV184" s="457"/>
      <c r="AW184" s="457"/>
      <c r="AX184" s="457"/>
      <c r="AY184" s="457"/>
      <c r="AZ184" s="457"/>
      <c r="BA184" s="460"/>
    </row>
    <row r="185" spans="1:57" s="22" customFormat="1" ht="15" customHeight="1" thickBot="1">
      <c r="C185" s="152" t="s">
        <v>185</v>
      </c>
      <c r="D185" s="153"/>
      <c r="E185" s="153"/>
      <c r="F185" s="153"/>
      <c r="G185" s="153"/>
      <c r="H185" s="153"/>
      <c r="I185" s="153"/>
      <c r="J185" s="154"/>
      <c r="K185" s="461"/>
      <c r="L185" s="393"/>
      <c r="M185" s="393"/>
      <c r="N185" s="393"/>
      <c r="O185" s="393"/>
      <c r="P185" s="393"/>
      <c r="Q185" s="393"/>
      <c r="R185" s="394"/>
      <c r="S185" s="392"/>
      <c r="T185" s="393"/>
      <c r="U185" s="393"/>
      <c r="V185" s="393"/>
      <c r="W185" s="394"/>
      <c r="X185" s="392"/>
      <c r="Y185" s="393"/>
      <c r="Z185" s="393"/>
      <c r="AA185" s="393"/>
      <c r="AB185" s="394"/>
      <c r="AC185" s="392"/>
      <c r="AD185" s="393"/>
      <c r="AE185" s="393"/>
      <c r="AF185" s="393"/>
      <c r="AG185" s="393"/>
      <c r="AH185" s="393"/>
      <c r="AI185" s="393"/>
      <c r="AJ185" s="394"/>
      <c r="AK185" s="395"/>
      <c r="AL185" s="396"/>
      <c r="AM185" s="396"/>
      <c r="AN185" s="396"/>
      <c r="AO185" s="397"/>
      <c r="AP185" s="395"/>
      <c r="AQ185" s="396"/>
      <c r="AR185" s="396"/>
      <c r="AS185" s="396"/>
      <c r="AT185" s="397"/>
      <c r="AU185" s="398"/>
      <c r="AV185" s="396"/>
      <c r="AW185" s="396"/>
      <c r="AX185" s="396"/>
      <c r="AY185" s="396"/>
      <c r="AZ185" s="396"/>
      <c r="BA185" s="399"/>
    </row>
    <row r="186" spans="1:57" s="10" customFormat="1" ht="15.75" customHeight="1">
      <c r="B186" s="22"/>
    </row>
    <row r="187" spans="1:57">
      <c r="A187" s="151" t="s">
        <v>192</v>
      </c>
      <c r="B187" s="151"/>
      <c r="C187" s="151"/>
      <c r="D187" s="151"/>
      <c r="E187" s="151"/>
    </row>
    <row r="189" spans="1:57">
      <c r="B189" s="142" t="s">
        <v>193</v>
      </c>
      <c r="C189" s="142"/>
      <c r="D189" s="142"/>
      <c r="E189" s="142"/>
      <c r="F189" s="142"/>
      <c r="G189" s="404"/>
      <c r="H189" s="404"/>
      <c r="I189" s="404"/>
      <c r="J189" s="404"/>
      <c r="K189" s="404"/>
      <c r="L189" s="404"/>
      <c r="M189" s="404"/>
      <c r="N189" s="142" t="s">
        <v>195</v>
      </c>
      <c r="O189" s="142"/>
      <c r="P189" s="142"/>
      <c r="Q189" s="142"/>
      <c r="R189" s="405"/>
      <c r="S189" s="405"/>
      <c r="T189" s="405"/>
      <c r="U189" s="405"/>
      <c r="V189" s="405"/>
      <c r="W189" s="405"/>
      <c r="X189" s="405"/>
    </row>
    <row r="190" spans="1:57">
      <c r="B190" s="2"/>
      <c r="C190" s="142" t="s">
        <v>197</v>
      </c>
      <c r="D190" s="142"/>
      <c r="E190" s="142"/>
      <c r="F190" s="142"/>
      <c r="G190" s="404"/>
      <c r="H190" s="404"/>
      <c r="I190" s="404"/>
      <c r="J190" s="404"/>
      <c r="K190" s="404"/>
      <c r="L190" s="404"/>
      <c r="M190" s="404"/>
      <c r="N190" s="142" t="s">
        <v>195</v>
      </c>
      <c r="O190" s="142"/>
      <c r="P190" s="142"/>
      <c r="Q190" s="142"/>
      <c r="R190" s="405"/>
      <c r="S190" s="405"/>
      <c r="T190" s="405"/>
      <c r="U190" s="405"/>
      <c r="V190" s="405"/>
      <c r="W190" s="405"/>
      <c r="X190" s="405"/>
    </row>
    <row r="191" spans="1:57" s="10" customFormat="1" ht="15" customHeight="1">
      <c r="B191" s="22"/>
    </row>
    <row r="192" spans="1:57" s="22" customFormat="1" ht="15" customHeight="1" thickBot="1">
      <c r="A192" s="144" t="s">
        <v>199</v>
      </c>
      <c r="B192" s="144"/>
      <c r="C192" s="144"/>
      <c r="D192" s="144"/>
      <c r="E192" s="144"/>
      <c r="F192" s="144"/>
      <c r="G192" s="144"/>
      <c r="H192" s="144"/>
      <c r="I192" s="144"/>
      <c r="J192" s="144"/>
      <c r="K192" s="144"/>
      <c r="L192" s="144"/>
      <c r="M192" s="144"/>
      <c r="N192" s="144"/>
    </row>
    <row r="193" spans="1:52" s="10" customFormat="1" ht="18.75" customHeight="1">
      <c r="B193" s="22"/>
      <c r="C193" s="35"/>
      <c r="D193" s="805" t="s">
        <v>200</v>
      </c>
      <c r="E193" s="805"/>
      <c r="F193" s="805"/>
      <c r="G193" s="805"/>
      <c r="H193" s="805"/>
      <c r="I193" s="805"/>
      <c r="J193" s="805"/>
      <c r="K193" s="805"/>
      <c r="L193" s="805"/>
      <c r="M193" s="805"/>
      <c r="N193" s="805"/>
      <c r="O193" s="805"/>
      <c r="P193" s="145" t="s">
        <v>201</v>
      </c>
      <c r="Q193" s="145"/>
      <c r="R193" s="145"/>
      <c r="S193" s="145"/>
      <c r="T193" s="145"/>
      <c r="U193" s="145"/>
      <c r="V193" s="145"/>
      <c r="W193" s="145"/>
      <c r="X193" s="145"/>
      <c r="Y193" s="145"/>
      <c r="Z193" s="145" t="s">
        <v>202</v>
      </c>
      <c r="AA193" s="145"/>
      <c r="AB193" s="145"/>
      <c r="AC193" s="145"/>
      <c r="AD193" s="145"/>
      <c r="AE193" s="145"/>
      <c r="AF193" s="145"/>
      <c r="AG193" s="145"/>
      <c r="AH193" s="145"/>
      <c r="AI193" s="156"/>
    </row>
    <row r="194" spans="1:52">
      <c r="A194" s="33">
        <v>1</v>
      </c>
      <c r="C194" s="40" t="s">
        <v>45</v>
      </c>
      <c r="D194" s="136">
        <f>IF(ISNA(VLOOKUP(A194,$B$32:$L$41,3,FALSE)),"",VLOOKUP(A194,$B$32:$L$41,3,FALSE))</f>
        <v>0</v>
      </c>
      <c r="E194" s="136"/>
      <c r="F194" s="136"/>
      <c r="G194" s="136"/>
      <c r="H194" s="136"/>
      <c r="I194" s="136"/>
      <c r="J194" s="136"/>
      <c r="K194" s="136"/>
      <c r="L194" s="136"/>
      <c r="M194" s="136"/>
      <c r="N194" s="136"/>
      <c r="O194" s="136"/>
      <c r="P194" s="370"/>
      <c r="Q194" s="370"/>
      <c r="R194" s="370"/>
      <c r="S194" s="370"/>
      <c r="T194" s="370"/>
      <c r="U194" s="370"/>
      <c r="V194" s="370"/>
      <c r="W194" s="370"/>
      <c r="X194" s="370"/>
      <c r="Y194" s="370"/>
      <c r="Z194" s="370"/>
      <c r="AA194" s="370"/>
      <c r="AB194" s="370"/>
      <c r="AC194" s="370"/>
      <c r="AD194" s="370"/>
      <c r="AE194" s="370"/>
      <c r="AF194" s="370"/>
      <c r="AG194" s="370"/>
      <c r="AH194" s="370"/>
      <c r="AI194" s="462"/>
      <c r="AJ194" s="37"/>
      <c r="AK194" s="37"/>
      <c r="AL194" s="37"/>
      <c r="AM194" s="37"/>
      <c r="AN194" s="37"/>
      <c r="AO194" s="37"/>
      <c r="AP194" s="37"/>
      <c r="AQ194" s="37"/>
      <c r="AR194" s="37"/>
      <c r="AS194" s="37"/>
      <c r="AT194" s="37"/>
      <c r="AU194" s="37"/>
      <c r="AV194" s="37"/>
      <c r="AW194" s="37"/>
      <c r="AX194" s="37"/>
      <c r="AY194" s="37"/>
      <c r="AZ194" s="37"/>
    </row>
    <row r="195" spans="1:52">
      <c r="A195" s="33">
        <v>2</v>
      </c>
      <c r="B195" s="14"/>
      <c r="C195" s="40" t="s">
        <v>46</v>
      </c>
      <c r="D195" s="136">
        <f t="shared" ref="D195:D203" si="31">IF(ISNA(VLOOKUP(A195,$B$32:$L$41,3,FALSE)),"",VLOOKUP(A195,$B$32:$L$41,3,FALSE))</f>
        <v>0</v>
      </c>
      <c r="E195" s="136"/>
      <c r="F195" s="136"/>
      <c r="G195" s="136"/>
      <c r="H195" s="136"/>
      <c r="I195" s="136"/>
      <c r="J195" s="136"/>
      <c r="K195" s="136"/>
      <c r="L195" s="136"/>
      <c r="M195" s="136"/>
      <c r="N195" s="136"/>
      <c r="O195" s="136"/>
      <c r="P195" s="370"/>
      <c r="Q195" s="370"/>
      <c r="R195" s="370"/>
      <c r="S195" s="370"/>
      <c r="T195" s="370"/>
      <c r="U195" s="370"/>
      <c r="V195" s="370"/>
      <c r="W195" s="370"/>
      <c r="X195" s="370"/>
      <c r="Y195" s="370"/>
      <c r="Z195" s="370"/>
      <c r="AA195" s="370"/>
      <c r="AB195" s="370"/>
      <c r="AC195" s="370"/>
      <c r="AD195" s="370"/>
      <c r="AE195" s="370"/>
      <c r="AF195" s="370"/>
      <c r="AG195" s="370"/>
      <c r="AH195" s="370"/>
      <c r="AI195" s="462"/>
      <c r="AJ195" s="37"/>
      <c r="AK195" s="37"/>
      <c r="AL195" s="37"/>
      <c r="AM195" s="37"/>
      <c r="AN195" s="37"/>
      <c r="AO195" s="37"/>
      <c r="AP195" s="37"/>
      <c r="AQ195" s="37"/>
      <c r="AR195" s="37"/>
      <c r="AS195" s="37"/>
      <c r="AT195" s="37"/>
      <c r="AU195" s="37"/>
      <c r="AV195" s="37"/>
      <c r="AW195" s="37"/>
      <c r="AX195" s="37"/>
      <c r="AY195" s="37"/>
      <c r="AZ195" s="37"/>
    </row>
    <row r="196" spans="1:52">
      <c r="A196" s="33">
        <v>3</v>
      </c>
      <c r="C196" s="40" t="s">
        <v>47</v>
      </c>
      <c r="D196" s="136">
        <f t="shared" si="31"/>
        <v>0</v>
      </c>
      <c r="E196" s="136"/>
      <c r="F196" s="136"/>
      <c r="G196" s="136"/>
      <c r="H196" s="136"/>
      <c r="I196" s="136"/>
      <c r="J196" s="136"/>
      <c r="K196" s="136"/>
      <c r="L196" s="136"/>
      <c r="M196" s="136"/>
      <c r="N196" s="136"/>
      <c r="O196" s="136"/>
      <c r="P196" s="370"/>
      <c r="Q196" s="370"/>
      <c r="R196" s="370"/>
      <c r="S196" s="370"/>
      <c r="T196" s="370"/>
      <c r="U196" s="370"/>
      <c r="V196" s="370"/>
      <c r="W196" s="370"/>
      <c r="X196" s="370"/>
      <c r="Y196" s="370"/>
      <c r="Z196" s="370"/>
      <c r="AA196" s="370"/>
      <c r="AB196" s="370"/>
      <c r="AC196" s="370"/>
      <c r="AD196" s="370"/>
      <c r="AE196" s="370"/>
      <c r="AF196" s="370"/>
      <c r="AG196" s="370"/>
      <c r="AH196" s="370"/>
      <c r="AI196" s="462"/>
      <c r="AJ196" s="37"/>
      <c r="AK196" s="37"/>
      <c r="AL196" s="37"/>
      <c r="AM196" s="37"/>
      <c r="AN196" s="37"/>
      <c r="AO196" s="37"/>
      <c r="AP196" s="37"/>
      <c r="AQ196" s="37"/>
      <c r="AR196" s="37"/>
      <c r="AS196" s="37"/>
      <c r="AT196" s="37"/>
      <c r="AU196" s="37"/>
      <c r="AV196" s="37"/>
      <c r="AW196" s="37"/>
      <c r="AX196" s="37"/>
      <c r="AY196" s="37"/>
      <c r="AZ196" s="37"/>
    </row>
    <row r="197" spans="1:52">
      <c r="A197" s="33">
        <v>4</v>
      </c>
      <c r="C197" s="40" t="s">
        <v>207</v>
      </c>
      <c r="D197" s="136">
        <f t="shared" si="31"/>
        <v>0</v>
      </c>
      <c r="E197" s="136"/>
      <c r="F197" s="136"/>
      <c r="G197" s="136"/>
      <c r="H197" s="136"/>
      <c r="I197" s="136"/>
      <c r="J197" s="136"/>
      <c r="K197" s="136"/>
      <c r="L197" s="136"/>
      <c r="M197" s="136"/>
      <c r="N197" s="136"/>
      <c r="O197" s="136"/>
      <c r="P197" s="370"/>
      <c r="Q197" s="370"/>
      <c r="R197" s="370"/>
      <c r="S197" s="370"/>
      <c r="T197" s="370"/>
      <c r="U197" s="370"/>
      <c r="V197" s="370"/>
      <c r="W197" s="370"/>
      <c r="X197" s="370"/>
      <c r="Y197" s="370"/>
      <c r="Z197" s="370"/>
      <c r="AA197" s="370"/>
      <c r="AB197" s="370"/>
      <c r="AC197" s="370"/>
      <c r="AD197" s="370"/>
      <c r="AE197" s="370"/>
      <c r="AF197" s="370"/>
      <c r="AG197" s="370"/>
      <c r="AH197" s="370"/>
      <c r="AI197" s="462"/>
      <c r="AJ197" s="37"/>
      <c r="AK197" s="37"/>
      <c r="AL197" s="37"/>
      <c r="AM197" s="37"/>
      <c r="AN197" s="37"/>
      <c r="AO197" s="37"/>
      <c r="AP197" s="37"/>
      <c r="AQ197" s="37"/>
      <c r="AR197" s="37"/>
      <c r="AS197" s="37"/>
      <c r="AT197" s="37"/>
      <c r="AU197" s="37"/>
      <c r="AV197" s="37"/>
      <c r="AW197" s="37"/>
      <c r="AX197" s="37"/>
      <c r="AY197" s="37"/>
      <c r="AZ197" s="37"/>
    </row>
    <row r="198" spans="1:52">
      <c r="A198" s="33">
        <v>5</v>
      </c>
      <c r="C198" s="40" t="s">
        <v>209</v>
      </c>
      <c r="D198" s="136">
        <f t="shared" si="31"/>
        <v>0</v>
      </c>
      <c r="E198" s="136"/>
      <c r="F198" s="136"/>
      <c r="G198" s="136"/>
      <c r="H198" s="136"/>
      <c r="I198" s="136"/>
      <c r="J198" s="136"/>
      <c r="K198" s="136"/>
      <c r="L198" s="136"/>
      <c r="M198" s="136"/>
      <c r="N198" s="136"/>
      <c r="O198" s="136"/>
      <c r="P198" s="370"/>
      <c r="Q198" s="370"/>
      <c r="R198" s="370"/>
      <c r="S198" s="370"/>
      <c r="T198" s="370"/>
      <c r="U198" s="370"/>
      <c r="V198" s="370"/>
      <c r="W198" s="370"/>
      <c r="X198" s="370"/>
      <c r="Y198" s="370"/>
      <c r="Z198" s="370"/>
      <c r="AA198" s="370"/>
      <c r="AB198" s="370"/>
      <c r="AC198" s="370"/>
      <c r="AD198" s="370"/>
      <c r="AE198" s="370"/>
      <c r="AF198" s="370"/>
      <c r="AG198" s="370"/>
      <c r="AH198" s="370"/>
      <c r="AI198" s="462"/>
      <c r="AJ198" s="37"/>
      <c r="AK198" s="37"/>
      <c r="AL198" s="37"/>
      <c r="AM198" s="37"/>
      <c r="AN198" s="37"/>
      <c r="AO198" s="37"/>
      <c r="AP198" s="37"/>
      <c r="AQ198" s="37"/>
      <c r="AR198" s="37"/>
      <c r="AS198" s="37"/>
      <c r="AT198" s="37"/>
      <c r="AU198" s="37"/>
      <c r="AV198" s="37"/>
      <c r="AW198" s="37"/>
      <c r="AX198" s="37"/>
      <c r="AY198" s="37"/>
      <c r="AZ198" s="37"/>
    </row>
    <row r="199" spans="1:52">
      <c r="A199" s="33">
        <v>6</v>
      </c>
      <c r="C199" s="40" t="s">
        <v>210</v>
      </c>
      <c r="D199" s="136">
        <f t="shared" si="31"/>
        <v>0</v>
      </c>
      <c r="E199" s="136"/>
      <c r="F199" s="136"/>
      <c r="G199" s="136"/>
      <c r="H199" s="136"/>
      <c r="I199" s="136"/>
      <c r="J199" s="136"/>
      <c r="K199" s="136"/>
      <c r="L199" s="136"/>
      <c r="M199" s="136"/>
      <c r="N199" s="136"/>
      <c r="O199" s="136"/>
      <c r="P199" s="370"/>
      <c r="Q199" s="370"/>
      <c r="R199" s="370"/>
      <c r="S199" s="370"/>
      <c r="T199" s="370"/>
      <c r="U199" s="370"/>
      <c r="V199" s="370"/>
      <c r="W199" s="370"/>
      <c r="X199" s="370"/>
      <c r="Y199" s="370"/>
      <c r="Z199" s="370"/>
      <c r="AA199" s="370"/>
      <c r="AB199" s="370"/>
      <c r="AC199" s="370"/>
      <c r="AD199" s="370"/>
      <c r="AE199" s="370"/>
      <c r="AF199" s="370"/>
      <c r="AG199" s="370"/>
      <c r="AH199" s="370"/>
      <c r="AI199" s="462"/>
      <c r="AJ199" s="37"/>
      <c r="AK199" s="37"/>
      <c r="AL199" s="37"/>
      <c r="AM199" s="37"/>
      <c r="AN199" s="37"/>
      <c r="AO199" s="37"/>
      <c r="AP199" s="37"/>
      <c r="AQ199" s="37"/>
      <c r="AR199" s="37"/>
      <c r="AS199" s="37"/>
      <c r="AT199" s="37"/>
      <c r="AU199" s="37"/>
      <c r="AV199" s="37"/>
      <c r="AW199" s="37"/>
      <c r="AX199" s="37"/>
      <c r="AY199" s="37"/>
      <c r="AZ199" s="37"/>
    </row>
    <row r="200" spans="1:52">
      <c r="A200" s="33">
        <v>7</v>
      </c>
      <c r="B200" s="14"/>
      <c r="C200" s="40" t="s">
        <v>211</v>
      </c>
      <c r="D200" s="136">
        <f t="shared" si="31"/>
        <v>0</v>
      </c>
      <c r="E200" s="136"/>
      <c r="F200" s="136"/>
      <c r="G200" s="136"/>
      <c r="H200" s="136"/>
      <c r="I200" s="136"/>
      <c r="J200" s="136"/>
      <c r="K200" s="136"/>
      <c r="L200" s="136"/>
      <c r="M200" s="136"/>
      <c r="N200" s="136"/>
      <c r="O200" s="136"/>
      <c r="P200" s="370"/>
      <c r="Q200" s="370"/>
      <c r="R200" s="370"/>
      <c r="S200" s="370"/>
      <c r="T200" s="370"/>
      <c r="U200" s="370"/>
      <c r="V200" s="370"/>
      <c r="W200" s="370"/>
      <c r="X200" s="370"/>
      <c r="Y200" s="370"/>
      <c r="Z200" s="370"/>
      <c r="AA200" s="370"/>
      <c r="AB200" s="370"/>
      <c r="AC200" s="370"/>
      <c r="AD200" s="370"/>
      <c r="AE200" s="370"/>
      <c r="AF200" s="370"/>
      <c r="AG200" s="370"/>
      <c r="AH200" s="370"/>
      <c r="AI200" s="462"/>
      <c r="AJ200" s="37"/>
      <c r="AK200" s="37"/>
      <c r="AL200" s="37"/>
      <c r="AM200" s="37"/>
      <c r="AN200" s="37"/>
      <c r="AO200" s="37"/>
      <c r="AP200" s="37"/>
      <c r="AQ200" s="37"/>
      <c r="AR200" s="37"/>
      <c r="AS200" s="37"/>
      <c r="AT200" s="37"/>
      <c r="AU200" s="37"/>
      <c r="AV200" s="37"/>
      <c r="AW200" s="37"/>
      <c r="AX200" s="37"/>
      <c r="AY200" s="37"/>
      <c r="AZ200" s="37"/>
    </row>
    <row r="201" spans="1:52">
      <c r="A201" s="33">
        <v>8</v>
      </c>
      <c r="C201" s="40" t="s">
        <v>212</v>
      </c>
      <c r="D201" s="136">
        <f t="shared" si="31"/>
        <v>0</v>
      </c>
      <c r="E201" s="136"/>
      <c r="F201" s="136"/>
      <c r="G201" s="136"/>
      <c r="H201" s="136"/>
      <c r="I201" s="136"/>
      <c r="J201" s="136"/>
      <c r="K201" s="136"/>
      <c r="L201" s="136"/>
      <c r="M201" s="136"/>
      <c r="N201" s="136"/>
      <c r="O201" s="136"/>
      <c r="P201" s="370"/>
      <c r="Q201" s="370"/>
      <c r="R201" s="370"/>
      <c r="S201" s="370"/>
      <c r="T201" s="370"/>
      <c r="U201" s="370"/>
      <c r="V201" s="370"/>
      <c r="W201" s="370"/>
      <c r="X201" s="370"/>
      <c r="Y201" s="370"/>
      <c r="Z201" s="370"/>
      <c r="AA201" s="370"/>
      <c r="AB201" s="370"/>
      <c r="AC201" s="370"/>
      <c r="AD201" s="370"/>
      <c r="AE201" s="370"/>
      <c r="AF201" s="370"/>
      <c r="AG201" s="370"/>
      <c r="AH201" s="370"/>
      <c r="AI201" s="462"/>
      <c r="AJ201" s="37"/>
      <c r="AK201" s="37"/>
      <c r="AL201" s="37"/>
      <c r="AM201" s="37"/>
      <c r="AN201" s="37"/>
      <c r="AO201" s="37"/>
      <c r="AP201" s="37"/>
      <c r="AQ201" s="37"/>
      <c r="AR201" s="37"/>
      <c r="AS201" s="37"/>
      <c r="AT201" s="37"/>
      <c r="AU201" s="37"/>
      <c r="AV201" s="37"/>
      <c r="AW201" s="37"/>
      <c r="AX201" s="37"/>
      <c r="AY201" s="37"/>
      <c r="AZ201" s="37"/>
    </row>
    <row r="202" spans="1:52">
      <c r="A202" s="33">
        <v>9</v>
      </c>
      <c r="C202" s="40" t="s">
        <v>213</v>
      </c>
      <c r="D202" s="136">
        <f t="shared" si="31"/>
        <v>0</v>
      </c>
      <c r="E202" s="136"/>
      <c r="F202" s="136"/>
      <c r="G202" s="136"/>
      <c r="H202" s="136"/>
      <c r="I202" s="136"/>
      <c r="J202" s="136"/>
      <c r="K202" s="136"/>
      <c r="L202" s="136"/>
      <c r="M202" s="136"/>
      <c r="N202" s="136"/>
      <c r="O202" s="136"/>
      <c r="P202" s="370"/>
      <c r="Q202" s="370"/>
      <c r="R202" s="370"/>
      <c r="S202" s="370"/>
      <c r="T202" s="370"/>
      <c r="U202" s="370"/>
      <c r="V202" s="370"/>
      <c r="W202" s="370"/>
      <c r="X202" s="370"/>
      <c r="Y202" s="370"/>
      <c r="Z202" s="370"/>
      <c r="AA202" s="370"/>
      <c r="AB202" s="370"/>
      <c r="AC202" s="370"/>
      <c r="AD202" s="370"/>
      <c r="AE202" s="370"/>
      <c r="AF202" s="370"/>
      <c r="AG202" s="370"/>
      <c r="AH202" s="370"/>
      <c r="AI202" s="462"/>
      <c r="AJ202" s="37"/>
      <c r="AK202" s="37"/>
      <c r="AL202" s="37"/>
      <c r="AM202" s="37"/>
      <c r="AN202" s="37"/>
      <c r="AO202" s="37"/>
      <c r="AP202" s="37"/>
      <c r="AQ202" s="37"/>
      <c r="AR202" s="37"/>
      <c r="AS202" s="37"/>
      <c r="AT202" s="37"/>
      <c r="AU202" s="37"/>
      <c r="AV202" s="37"/>
      <c r="AW202" s="37"/>
      <c r="AX202" s="37"/>
      <c r="AY202" s="37"/>
      <c r="AZ202" s="37"/>
    </row>
    <row r="203" spans="1:52" ht="19.5" thickBot="1">
      <c r="A203" s="33">
        <v>10</v>
      </c>
      <c r="C203" s="41" t="s">
        <v>214</v>
      </c>
      <c r="D203" s="136">
        <f t="shared" si="31"/>
        <v>0</v>
      </c>
      <c r="E203" s="136"/>
      <c r="F203" s="136"/>
      <c r="G203" s="136"/>
      <c r="H203" s="136"/>
      <c r="I203" s="136"/>
      <c r="J203" s="136"/>
      <c r="K203" s="136"/>
      <c r="L203" s="136"/>
      <c r="M203" s="136"/>
      <c r="N203" s="136"/>
      <c r="O203" s="136"/>
      <c r="P203" s="370"/>
      <c r="Q203" s="370"/>
      <c r="R203" s="370"/>
      <c r="S203" s="370"/>
      <c r="T203" s="370"/>
      <c r="U203" s="370"/>
      <c r="V203" s="370"/>
      <c r="W203" s="370"/>
      <c r="X203" s="370"/>
      <c r="Y203" s="370"/>
      <c r="Z203" s="370"/>
      <c r="AA203" s="370"/>
      <c r="AB203" s="370"/>
      <c r="AC203" s="370"/>
      <c r="AD203" s="370"/>
      <c r="AE203" s="370"/>
      <c r="AF203" s="370"/>
      <c r="AG203" s="370"/>
      <c r="AH203" s="370"/>
      <c r="AI203" s="462"/>
      <c r="AJ203" s="37"/>
      <c r="AK203" s="37"/>
      <c r="AL203" s="37"/>
      <c r="AM203" s="37"/>
      <c r="AN203" s="37"/>
      <c r="AO203" s="37"/>
      <c r="AP203" s="37"/>
      <c r="AQ203" s="37"/>
      <c r="AR203" s="37"/>
      <c r="AS203" s="37"/>
      <c r="AT203" s="37"/>
      <c r="AU203" s="37"/>
      <c r="AV203" s="37"/>
      <c r="AW203" s="37"/>
      <c r="AX203" s="37"/>
      <c r="AY203" s="37"/>
      <c r="AZ203" s="37"/>
    </row>
    <row r="204" spans="1:52" ht="19.5" thickBot="1">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row>
    <row r="205" spans="1:52" ht="19.5" thickBot="1">
      <c r="A205" s="3"/>
      <c r="B205" s="122" t="s">
        <v>215</v>
      </c>
      <c r="C205" s="123"/>
      <c r="D205" s="123"/>
      <c r="E205" s="124"/>
      <c r="F205" s="466"/>
      <c r="G205" s="466"/>
      <c r="H205" s="466"/>
      <c r="I205" s="466"/>
      <c r="J205" s="466"/>
      <c r="K205" s="466"/>
      <c r="L205" s="467"/>
      <c r="M205" s="3"/>
      <c r="N205" s="3"/>
      <c r="O205" s="3"/>
      <c r="P205" s="3"/>
      <c r="Q205" s="3"/>
      <c r="R205" s="3"/>
      <c r="S205" s="3"/>
      <c r="T205" s="3"/>
      <c r="U205" s="3"/>
      <c r="V205" s="3"/>
      <c r="W205" s="3"/>
    </row>
    <row r="206" spans="1:52" ht="19.5" thickBot="1">
      <c r="A206" s="3"/>
      <c r="B206" s="122" t="s">
        <v>216</v>
      </c>
      <c r="C206" s="123"/>
      <c r="D206" s="123"/>
      <c r="E206" s="124"/>
      <c r="F206" s="463"/>
      <c r="G206" s="464"/>
      <c r="H206" s="464"/>
      <c r="I206" s="464"/>
      <c r="J206" s="464"/>
      <c r="K206" s="464"/>
      <c r="L206" s="465"/>
      <c r="M206" s="122" t="s">
        <v>218</v>
      </c>
      <c r="N206" s="123"/>
      <c r="O206" s="123"/>
      <c r="P206" s="124"/>
      <c r="Q206" s="463"/>
      <c r="R206" s="464"/>
      <c r="S206" s="464"/>
      <c r="T206" s="464"/>
      <c r="U206" s="464"/>
      <c r="V206" s="464"/>
      <c r="W206" s="465"/>
    </row>
    <row r="207" spans="1:52" ht="19.5" thickBot="1">
      <c r="A207" s="3"/>
      <c r="B207" s="122" t="s">
        <v>219</v>
      </c>
      <c r="C207" s="123"/>
      <c r="D207" s="123"/>
      <c r="E207" s="124"/>
      <c r="F207" s="463"/>
      <c r="G207" s="464"/>
      <c r="H207" s="464"/>
      <c r="I207" s="464"/>
      <c r="J207" s="464"/>
      <c r="K207" s="464"/>
      <c r="L207" s="465"/>
      <c r="M207" s="122" t="s">
        <v>221</v>
      </c>
      <c r="N207" s="123"/>
      <c r="O207" s="123"/>
      <c r="P207" s="124"/>
      <c r="Q207" s="463"/>
      <c r="R207" s="464"/>
      <c r="S207" s="464"/>
      <c r="T207" s="464"/>
      <c r="U207" s="464"/>
      <c r="V207" s="464"/>
      <c r="W207" s="465"/>
    </row>
    <row r="208" spans="1:52">
      <c r="A208" s="3"/>
      <c r="B208" s="2"/>
      <c r="C208" s="3"/>
      <c r="D208" s="3"/>
      <c r="E208" s="3"/>
      <c r="F208" s="3"/>
      <c r="G208" s="3"/>
      <c r="H208" s="3"/>
      <c r="I208" s="3"/>
      <c r="J208" s="3"/>
      <c r="K208" s="3"/>
      <c r="L208" s="3"/>
      <c r="M208" s="3"/>
      <c r="N208" s="3"/>
      <c r="O208" s="3"/>
      <c r="P208" s="3"/>
      <c r="Q208" s="3"/>
      <c r="R208" s="3"/>
      <c r="S208" s="3"/>
      <c r="T208" s="3"/>
      <c r="U208" s="3"/>
      <c r="V208" s="3"/>
      <c r="W208" s="3"/>
    </row>
    <row r="209" spans="1:23" s="22" customFormat="1" ht="15" customHeight="1" thickBot="1">
      <c r="A209" s="128" t="s">
        <v>223</v>
      </c>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row>
    <row r="210" spans="1:23" ht="19.5" thickBot="1">
      <c r="A210" s="3"/>
      <c r="B210" s="122" t="s">
        <v>215</v>
      </c>
      <c r="C210" s="123"/>
      <c r="D210" s="123"/>
      <c r="E210" s="124"/>
      <c r="F210" s="466"/>
      <c r="G210" s="466"/>
      <c r="H210" s="466"/>
      <c r="I210" s="466"/>
      <c r="J210" s="466"/>
      <c r="K210" s="466"/>
      <c r="L210" s="467"/>
      <c r="M210" s="3"/>
      <c r="N210" s="3"/>
      <c r="O210" s="3"/>
      <c r="P210" s="3"/>
      <c r="Q210" s="3"/>
      <c r="R210" s="3"/>
      <c r="S210" s="3"/>
      <c r="T210" s="3"/>
      <c r="U210" s="3"/>
      <c r="V210" s="3"/>
      <c r="W210" s="3"/>
    </row>
    <row r="211" spans="1:23" ht="19.5" thickBot="1">
      <c r="A211" s="3"/>
      <c r="B211" s="122" t="s">
        <v>216</v>
      </c>
      <c r="C211" s="123"/>
      <c r="D211" s="123"/>
      <c r="E211" s="124"/>
      <c r="F211" s="463"/>
      <c r="G211" s="464"/>
      <c r="H211" s="464"/>
      <c r="I211" s="464"/>
      <c r="J211" s="464"/>
      <c r="K211" s="464"/>
      <c r="L211" s="465"/>
      <c r="M211" s="122" t="s">
        <v>218</v>
      </c>
      <c r="N211" s="123"/>
      <c r="O211" s="123"/>
      <c r="P211" s="124"/>
      <c r="Q211" s="463"/>
      <c r="R211" s="464"/>
      <c r="S211" s="464"/>
      <c r="T211" s="464"/>
      <c r="U211" s="464"/>
      <c r="V211" s="464"/>
      <c r="W211" s="465"/>
    </row>
    <row r="212" spans="1:23" ht="19.5" thickBot="1">
      <c r="A212" s="3"/>
      <c r="B212" s="122" t="s">
        <v>219</v>
      </c>
      <c r="C212" s="123"/>
      <c r="D212" s="123"/>
      <c r="E212" s="124"/>
      <c r="F212" s="463"/>
      <c r="G212" s="464"/>
      <c r="H212" s="464"/>
      <c r="I212" s="464"/>
      <c r="J212" s="464"/>
      <c r="K212" s="464"/>
      <c r="L212" s="465"/>
      <c r="M212" s="122" t="s">
        <v>221</v>
      </c>
      <c r="N212" s="123"/>
      <c r="O212" s="123"/>
      <c r="P212" s="124"/>
      <c r="Q212" s="463"/>
      <c r="R212" s="464"/>
      <c r="S212" s="464"/>
      <c r="T212" s="464"/>
      <c r="U212" s="464"/>
      <c r="V212" s="464"/>
      <c r="W212" s="465"/>
    </row>
    <row r="213" spans="1:23">
      <c r="A213" s="3"/>
      <c r="B213" s="2"/>
      <c r="C213" s="3"/>
      <c r="D213" s="3"/>
      <c r="E213" s="3"/>
      <c r="F213" s="3"/>
      <c r="G213" s="3"/>
      <c r="H213" s="3"/>
      <c r="I213" s="3"/>
      <c r="J213" s="3"/>
      <c r="K213" s="3"/>
      <c r="L213" s="3"/>
      <c r="M213" s="3"/>
      <c r="N213" s="3"/>
      <c r="O213" s="3"/>
      <c r="P213" s="3"/>
      <c r="Q213" s="3"/>
      <c r="R213" s="3"/>
      <c r="S213" s="3"/>
      <c r="T213" s="3"/>
      <c r="U213" s="3"/>
      <c r="V213" s="3"/>
      <c r="W213" s="3"/>
    </row>
    <row r="214" spans="1:23" s="22" customFormat="1" ht="15" customHeight="1" thickBot="1">
      <c r="A214" s="128" t="s">
        <v>228</v>
      </c>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row>
    <row r="215" spans="1:23" ht="19.5" thickBot="1">
      <c r="A215" s="3"/>
      <c r="B215" s="122" t="s">
        <v>215</v>
      </c>
      <c r="C215" s="123"/>
      <c r="D215" s="123"/>
      <c r="E215" s="124"/>
      <c r="F215" s="134" t="str">
        <f>IF(COUNTA(入力シート!$M$96:$T$115)=0, "", MAX(入力シート!$M$96:$T$115))</f>
        <v/>
      </c>
      <c r="G215" s="134"/>
      <c r="H215" s="134"/>
      <c r="I215" s="134"/>
      <c r="J215" s="134"/>
      <c r="K215" s="134"/>
      <c r="L215" s="135"/>
      <c r="M215" s="3"/>
      <c r="N215" s="3"/>
      <c r="O215" s="3"/>
      <c r="P215" s="3"/>
      <c r="Q215" s="3"/>
      <c r="R215" s="3"/>
      <c r="S215" s="3"/>
      <c r="T215" s="3"/>
      <c r="U215" s="3"/>
      <c r="V215" s="3"/>
      <c r="W215" s="3"/>
    </row>
    <row r="216" spans="1:23" ht="19.5" thickBot="1">
      <c r="A216" s="3"/>
      <c r="B216" s="122" t="s">
        <v>216</v>
      </c>
      <c r="C216" s="123"/>
      <c r="D216" s="123"/>
      <c r="E216" s="124"/>
      <c r="F216" s="463"/>
      <c r="G216" s="464"/>
      <c r="H216" s="464"/>
      <c r="I216" s="464"/>
      <c r="J216" s="464"/>
      <c r="K216" s="464"/>
      <c r="L216" s="465"/>
      <c r="M216" s="122" t="s">
        <v>218</v>
      </c>
      <c r="N216" s="123"/>
      <c r="O216" s="123"/>
      <c r="P216" s="124"/>
      <c r="Q216" s="463"/>
      <c r="R216" s="464"/>
      <c r="S216" s="464"/>
      <c r="T216" s="464"/>
      <c r="U216" s="464"/>
      <c r="V216" s="464"/>
      <c r="W216" s="465"/>
    </row>
    <row r="217" spans="1:23" ht="19.5" thickBot="1">
      <c r="A217" s="3"/>
      <c r="B217" s="122" t="s">
        <v>219</v>
      </c>
      <c r="C217" s="123"/>
      <c r="D217" s="123"/>
      <c r="E217" s="124"/>
      <c r="F217" s="463"/>
      <c r="G217" s="464"/>
      <c r="H217" s="464"/>
      <c r="I217" s="464"/>
      <c r="J217" s="464"/>
      <c r="K217" s="464"/>
      <c r="L217" s="465"/>
      <c r="M217" s="122" t="s">
        <v>221</v>
      </c>
      <c r="N217" s="123"/>
      <c r="O217" s="123"/>
      <c r="P217" s="124"/>
      <c r="Q217" s="463"/>
      <c r="R217" s="464"/>
      <c r="S217" s="464"/>
      <c r="T217" s="464"/>
      <c r="U217" s="464"/>
      <c r="V217" s="464"/>
      <c r="W217" s="465"/>
    </row>
  </sheetData>
  <sheetProtection sheet="1" objects="1" scenarios="1"/>
  <protectedRanges>
    <protectedRange sqref="AG32:AI41" name="範囲4"/>
    <protectedRange sqref="F3:X8 AG2:AX6 AG7:AM8 AS7:AX8 AG9:AX10 T13:W15 AI14 K19:V28 O48 O51 O54 O57 O60 O63 O66 O69 O72 O75 AL47 U48 AL50 U51 AL53 U54 AL56 U57 AL59 U60 AL62 U63 AL65 U66 AL68 U69 AL71 U72 AL74 U75 D32:AC41 AS32:AU41" name="範囲1"/>
    <protectedRange sqref="L172:AY173 K181:BA182 K184:BA185 G189:M190 R189:X190 P194:AI203 F205:L207 Q206:W207 F210:L212 Q211:W212 F216:L217 Q216:W217 D83:AB92 AH83:AL92 AW83:BF92 M119:AP128 C158:AI167 AR158:AY167 C134:AI153 AR134:BC153 D96:Y115 AJ96:AQ115" name="範囲2"/>
    <protectedRange sqref="AL65 U66 AL68 U69 AL71 U72 AL74 U75 C158:AI167 AR158:AY167 C134:AI153 AR134:BC153" name="範囲3"/>
  </protectedRanges>
  <mergeCells count="1202">
    <mergeCell ref="Z100:AD100"/>
    <mergeCell ref="AE100:AI100"/>
    <mergeCell ref="AJ100:AQ100"/>
    <mergeCell ref="AW100:AX100"/>
    <mergeCell ref="B101:C101"/>
    <mergeCell ref="D101:H101"/>
    <mergeCell ref="I101:L101"/>
    <mergeCell ref="M101:T101"/>
    <mergeCell ref="U101:Y101"/>
    <mergeCell ref="Z101:AD101"/>
    <mergeCell ref="AE101:AI101"/>
    <mergeCell ref="AJ101:AQ101"/>
    <mergeCell ref="AW101:AX101"/>
    <mergeCell ref="B102:C102"/>
    <mergeCell ref="D102:H102"/>
    <mergeCell ref="I102:L102"/>
    <mergeCell ref="M102:T102"/>
    <mergeCell ref="U102:Y102"/>
    <mergeCell ref="Z102:AD102"/>
    <mergeCell ref="AE102:AI102"/>
    <mergeCell ref="AJ102:AQ102"/>
    <mergeCell ref="AW102:AX102"/>
    <mergeCell ref="B107:C107"/>
    <mergeCell ref="D107:H107"/>
    <mergeCell ref="I107:L107"/>
    <mergeCell ref="M107:T107"/>
    <mergeCell ref="U107:Y107"/>
    <mergeCell ref="Z107:AD107"/>
    <mergeCell ref="AE107:AI107"/>
    <mergeCell ref="AJ107:AQ107"/>
    <mergeCell ref="AW107:AX107"/>
    <mergeCell ref="B98:C98"/>
    <mergeCell ref="D98:H98"/>
    <mergeCell ref="I98:L98"/>
    <mergeCell ref="M98:T98"/>
    <mergeCell ref="U98:Y98"/>
    <mergeCell ref="Z98:AD98"/>
    <mergeCell ref="AE98:AI98"/>
    <mergeCell ref="AJ98:AQ98"/>
    <mergeCell ref="AW98:AX98"/>
    <mergeCell ref="B99:C99"/>
    <mergeCell ref="D99:H99"/>
    <mergeCell ref="I99:L99"/>
    <mergeCell ref="M99:T99"/>
    <mergeCell ref="U99:Y99"/>
    <mergeCell ref="Z99:AD99"/>
    <mergeCell ref="AE99:AI99"/>
    <mergeCell ref="AJ99:AQ99"/>
    <mergeCell ref="AW99:AX99"/>
    <mergeCell ref="B100:C100"/>
    <mergeCell ref="D100:H100"/>
    <mergeCell ref="I100:L100"/>
    <mergeCell ref="M100:T100"/>
    <mergeCell ref="U100:Y100"/>
    <mergeCell ref="B105:C105"/>
    <mergeCell ref="D105:H105"/>
    <mergeCell ref="I105:L105"/>
    <mergeCell ref="M105:T105"/>
    <mergeCell ref="U105:Y105"/>
    <mergeCell ref="Z105:AD105"/>
    <mergeCell ref="AE105:AI105"/>
    <mergeCell ref="AJ105:AQ105"/>
    <mergeCell ref="AW105:AX105"/>
    <mergeCell ref="B106:C106"/>
    <mergeCell ref="D106:H106"/>
    <mergeCell ref="I106:L106"/>
    <mergeCell ref="M106:T106"/>
    <mergeCell ref="U106:Y106"/>
    <mergeCell ref="Z106:AD106"/>
    <mergeCell ref="AE106:AI106"/>
    <mergeCell ref="AJ106:AQ106"/>
    <mergeCell ref="AW106:AX106"/>
    <mergeCell ref="B103:C103"/>
    <mergeCell ref="D103:H103"/>
    <mergeCell ref="I103:L103"/>
    <mergeCell ref="M103:T103"/>
    <mergeCell ref="U103:Y103"/>
    <mergeCell ref="Z103:AD103"/>
    <mergeCell ref="AE103:AI103"/>
    <mergeCell ref="AJ103:AQ103"/>
    <mergeCell ref="AW103:AX103"/>
    <mergeCell ref="B104:C104"/>
    <mergeCell ref="D104:H104"/>
    <mergeCell ref="I104:L104"/>
    <mergeCell ref="M104:T104"/>
    <mergeCell ref="U104:Y104"/>
    <mergeCell ref="Z104:AD104"/>
    <mergeCell ref="AE104:AI104"/>
    <mergeCell ref="AJ104:AQ104"/>
    <mergeCell ref="AW104:AX104"/>
    <mergeCell ref="L53:AK53"/>
    <mergeCell ref="L56:AK56"/>
    <mergeCell ref="L59:AK59"/>
    <mergeCell ref="L62:AK62"/>
    <mergeCell ref="L65:AK65"/>
    <mergeCell ref="L68:AK68"/>
    <mergeCell ref="L71:AK71"/>
    <mergeCell ref="L66:N67"/>
    <mergeCell ref="O66:Q67"/>
    <mergeCell ref="L74:AK74"/>
    <mergeCell ref="B217:E217"/>
    <mergeCell ref="F217:L217"/>
    <mergeCell ref="M217:P217"/>
    <mergeCell ref="Q217:W217"/>
    <mergeCell ref="B212:E212"/>
    <mergeCell ref="F212:L212"/>
    <mergeCell ref="M212:P212"/>
    <mergeCell ref="Q212:W212"/>
    <mergeCell ref="A214:W214"/>
    <mergeCell ref="B215:E215"/>
    <mergeCell ref="F215:L215"/>
    <mergeCell ref="B216:E216"/>
    <mergeCell ref="F216:L216"/>
    <mergeCell ref="M216:P216"/>
    <mergeCell ref="Q216:W216"/>
    <mergeCell ref="B207:E207"/>
    <mergeCell ref="F207:L207"/>
    <mergeCell ref="M207:P207"/>
    <mergeCell ref="Q207:W207"/>
    <mergeCell ref="A209:W209"/>
    <mergeCell ref="B210:E210"/>
    <mergeCell ref="F210:L210"/>
    <mergeCell ref="P200:Y200"/>
    <mergeCell ref="Z200:AI200"/>
    <mergeCell ref="D200:O200"/>
    <mergeCell ref="D201:O201"/>
    <mergeCell ref="P201:Y201"/>
    <mergeCell ref="Z201:AI201"/>
    <mergeCell ref="B211:E211"/>
    <mergeCell ref="F211:L211"/>
    <mergeCell ref="M211:P211"/>
    <mergeCell ref="Q211:W211"/>
    <mergeCell ref="D202:O202"/>
    <mergeCell ref="P202:Y202"/>
    <mergeCell ref="Z202:AI202"/>
    <mergeCell ref="D203:O203"/>
    <mergeCell ref="P203:Y203"/>
    <mergeCell ref="Z203:AI203"/>
    <mergeCell ref="B205:E205"/>
    <mergeCell ref="F205:L205"/>
    <mergeCell ref="B206:E206"/>
    <mergeCell ref="F206:L206"/>
    <mergeCell ref="M206:P206"/>
    <mergeCell ref="Q206:W206"/>
    <mergeCell ref="AK184:AO184"/>
    <mergeCell ref="AP184:AT184"/>
    <mergeCell ref="AU184:BA184"/>
    <mergeCell ref="A187:E187"/>
    <mergeCell ref="K185:R185"/>
    <mergeCell ref="D198:O198"/>
    <mergeCell ref="P198:Y198"/>
    <mergeCell ref="Z198:AI198"/>
    <mergeCell ref="D199:O199"/>
    <mergeCell ref="P199:Y199"/>
    <mergeCell ref="Z199:AI199"/>
    <mergeCell ref="D194:O194"/>
    <mergeCell ref="P194:Y194"/>
    <mergeCell ref="Z194:AI194"/>
    <mergeCell ref="D195:O195"/>
    <mergeCell ref="P195:Y195"/>
    <mergeCell ref="Z195:AI195"/>
    <mergeCell ref="D196:O196"/>
    <mergeCell ref="P196:Y196"/>
    <mergeCell ref="Z196:AI196"/>
    <mergeCell ref="B189:F189"/>
    <mergeCell ref="G189:M189"/>
    <mergeCell ref="N189:Q189"/>
    <mergeCell ref="R189:X189"/>
    <mergeCell ref="C190:F190"/>
    <mergeCell ref="G190:M190"/>
    <mergeCell ref="N190:Q190"/>
    <mergeCell ref="R190:X190"/>
    <mergeCell ref="C185:J185"/>
    <mergeCell ref="D197:O197"/>
    <mergeCell ref="P197:Y197"/>
    <mergeCell ref="Z197:AI197"/>
    <mergeCell ref="D193:O193"/>
    <mergeCell ref="P193:Y193"/>
    <mergeCell ref="Z193:AI193"/>
    <mergeCell ref="A192:N192"/>
    <mergeCell ref="C184:J184"/>
    <mergeCell ref="K184:R184"/>
    <mergeCell ref="S184:W184"/>
    <mergeCell ref="X184:AB184"/>
    <mergeCell ref="AC184:AJ184"/>
    <mergeCell ref="AB165:AE165"/>
    <mergeCell ref="AF165:AI165"/>
    <mergeCell ref="AJ165:AM165"/>
    <mergeCell ref="AN165:AQ165"/>
    <mergeCell ref="AR157:AU157"/>
    <mergeCell ref="C155:M155"/>
    <mergeCell ref="N156:S156"/>
    <mergeCell ref="T156:W156"/>
    <mergeCell ref="C157:M157"/>
    <mergeCell ref="N157:P157"/>
    <mergeCell ref="Q157:S157"/>
    <mergeCell ref="B172:K172"/>
    <mergeCell ref="B173:K173"/>
    <mergeCell ref="C158:M158"/>
    <mergeCell ref="N158:P158"/>
    <mergeCell ref="Q158:S158"/>
    <mergeCell ref="T158:W158"/>
    <mergeCell ref="X158:AA158"/>
    <mergeCell ref="AB158:AE158"/>
    <mergeCell ref="AF158:AI158"/>
    <mergeCell ref="AJ158:AM158"/>
    <mergeCell ref="AN158:AQ158"/>
    <mergeCell ref="AR158:AU158"/>
    <mergeCell ref="AR166:AU166"/>
    <mergeCell ref="T165:W165"/>
    <mergeCell ref="X165:AA165"/>
    <mergeCell ref="AR165:AU165"/>
    <mergeCell ref="C181:J181"/>
    <mergeCell ref="K181:BA181"/>
    <mergeCell ref="C182:J182"/>
    <mergeCell ref="K182:BA182"/>
    <mergeCell ref="C183:J183"/>
    <mergeCell ref="K183:R183"/>
    <mergeCell ref="S183:W183"/>
    <mergeCell ref="AR167:AU167"/>
    <mergeCell ref="C167:M167"/>
    <mergeCell ref="N167:P167"/>
    <mergeCell ref="Q167:S167"/>
    <mergeCell ref="T167:W167"/>
    <mergeCell ref="X167:AA167"/>
    <mergeCell ref="AB167:AE167"/>
    <mergeCell ref="AF167:AI167"/>
    <mergeCell ref="AJ167:AM167"/>
    <mergeCell ref="AN167:AQ167"/>
    <mergeCell ref="AV167:AY167"/>
    <mergeCell ref="L173:AY173"/>
    <mergeCell ref="L172:AY172"/>
    <mergeCell ref="X183:AB183"/>
    <mergeCell ref="AC183:AJ183"/>
    <mergeCell ref="AK183:AO183"/>
    <mergeCell ref="AP183:AT183"/>
    <mergeCell ref="AU183:BA183"/>
    <mergeCell ref="C165:M165"/>
    <mergeCell ref="N165:P165"/>
    <mergeCell ref="Q165:S165"/>
    <mergeCell ref="C166:M166"/>
    <mergeCell ref="N166:P166"/>
    <mergeCell ref="Q166:S166"/>
    <mergeCell ref="T166:W166"/>
    <mergeCell ref="X166:AA166"/>
    <mergeCell ref="AB166:AE166"/>
    <mergeCell ref="AF166:AI166"/>
    <mergeCell ref="B120:C120"/>
    <mergeCell ref="D120:L120"/>
    <mergeCell ref="M120:Q120"/>
    <mergeCell ref="R120:AP120"/>
    <mergeCell ref="B121:C121"/>
    <mergeCell ref="D121:L121"/>
    <mergeCell ref="M121:Q121"/>
    <mergeCell ref="R121:AP121"/>
    <mergeCell ref="B122:C122"/>
    <mergeCell ref="D122:L122"/>
    <mergeCell ref="M122:Q122"/>
    <mergeCell ref="R122:AP122"/>
    <mergeCell ref="B123:C123"/>
    <mergeCell ref="D123:L123"/>
    <mergeCell ref="M123:Q123"/>
    <mergeCell ref="R123:AP123"/>
    <mergeCell ref="B125:C125"/>
    <mergeCell ref="D125:L125"/>
    <mergeCell ref="AJ166:AM166"/>
    <mergeCell ref="AN166:AQ166"/>
    <mergeCell ref="D124:L124"/>
    <mergeCell ref="M124:Q124"/>
    <mergeCell ref="R124:AP124"/>
    <mergeCell ref="N137:P137"/>
    <mergeCell ref="C150:M150"/>
    <mergeCell ref="B127:C127"/>
    <mergeCell ref="D127:L127"/>
    <mergeCell ref="M127:Q127"/>
    <mergeCell ref="R127:AP127"/>
    <mergeCell ref="B128:C128"/>
    <mergeCell ref="D128:L128"/>
    <mergeCell ref="M128:Q128"/>
    <mergeCell ref="R128:AP128"/>
    <mergeCell ref="M125:Q125"/>
    <mergeCell ref="R125:AP125"/>
    <mergeCell ref="B126:C126"/>
    <mergeCell ref="D126:L126"/>
    <mergeCell ref="M126:Q126"/>
    <mergeCell ref="R126:AP126"/>
    <mergeCell ref="B119:C119"/>
    <mergeCell ref="D119:L119"/>
    <mergeCell ref="M119:Q119"/>
    <mergeCell ref="R119:AP119"/>
    <mergeCell ref="B124:C124"/>
    <mergeCell ref="U114:Y114"/>
    <mergeCell ref="Z114:AD114"/>
    <mergeCell ref="AE114:AI114"/>
    <mergeCell ref="AJ114:AQ114"/>
    <mergeCell ref="AW114:AX114"/>
    <mergeCell ref="B113:C113"/>
    <mergeCell ref="D113:H113"/>
    <mergeCell ref="I113:L113"/>
    <mergeCell ref="M113:T113"/>
    <mergeCell ref="U113:Y113"/>
    <mergeCell ref="Z113:AD113"/>
    <mergeCell ref="AE113:AI113"/>
    <mergeCell ref="AJ113:AQ113"/>
    <mergeCell ref="AW113:AX113"/>
    <mergeCell ref="AW115:AX115"/>
    <mergeCell ref="B118:C118"/>
    <mergeCell ref="D118:L118"/>
    <mergeCell ref="M118:Q118"/>
    <mergeCell ref="R118:AP118"/>
    <mergeCell ref="B114:C114"/>
    <mergeCell ref="D114:H114"/>
    <mergeCell ref="I114:L114"/>
    <mergeCell ref="M114:T114"/>
    <mergeCell ref="B115:C115"/>
    <mergeCell ref="D115:H115"/>
    <mergeCell ref="I115:L115"/>
    <mergeCell ref="M115:T115"/>
    <mergeCell ref="U115:Y115"/>
    <mergeCell ref="Z115:AD115"/>
    <mergeCell ref="AE115:AI115"/>
    <mergeCell ref="AJ115:AQ115"/>
    <mergeCell ref="AW109:AX109"/>
    <mergeCell ref="B112:C112"/>
    <mergeCell ref="D112:H112"/>
    <mergeCell ref="I112:L112"/>
    <mergeCell ref="M112:T112"/>
    <mergeCell ref="U112:Y112"/>
    <mergeCell ref="Z112:AD112"/>
    <mergeCell ref="AE112:AI112"/>
    <mergeCell ref="AJ112:AQ112"/>
    <mergeCell ref="AW112:AX112"/>
    <mergeCell ref="B111:C111"/>
    <mergeCell ref="D111:H111"/>
    <mergeCell ref="I111:L111"/>
    <mergeCell ref="M111:T111"/>
    <mergeCell ref="U111:Y111"/>
    <mergeCell ref="Z111:AD111"/>
    <mergeCell ref="AE111:AI111"/>
    <mergeCell ref="AJ111:AQ111"/>
    <mergeCell ref="AW111:AX111"/>
    <mergeCell ref="AJ108:AQ108"/>
    <mergeCell ref="AW108:AX108"/>
    <mergeCell ref="Z96:AD96"/>
    <mergeCell ref="AE96:AI96"/>
    <mergeCell ref="AJ96:AQ96"/>
    <mergeCell ref="AW96:AX96"/>
    <mergeCell ref="B97:C97"/>
    <mergeCell ref="D97:H97"/>
    <mergeCell ref="I97:L97"/>
    <mergeCell ref="M97:T97"/>
    <mergeCell ref="U97:Y97"/>
    <mergeCell ref="Z97:AD97"/>
    <mergeCell ref="AE97:AI97"/>
    <mergeCell ref="AJ97:AQ97"/>
    <mergeCell ref="AW97:AX97"/>
    <mergeCell ref="B110:C110"/>
    <mergeCell ref="D110:H110"/>
    <mergeCell ref="I110:L110"/>
    <mergeCell ref="M110:T110"/>
    <mergeCell ref="U110:Y110"/>
    <mergeCell ref="Z110:AD110"/>
    <mergeCell ref="AE110:AI110"/>
    <mergeCell ref="AJ110:AQ110"/>
    <mergeCell ref="AW110:AX110"/>
    <mergeCell ref="B109:C109"/>
    <mergeCell ref="D109:H109"/>
    <mergeCell ref="I109:L109"/>
    <mergeCell ref="M109:T109"/>
    <mergeCell ref="U109:Y109"/>
    <mergeCell ref="Z109:AD109"/>
    <mergeCell ref="AE109:AI109"/>
    <mergeCell ref="AJ109:AQ109"/>
    <mergeCell ref="BB92:BF92"/>
    <mergeCell ref="B95:C95"/>
    <mergeCell ref="D95:H95"/>
    <mergeCell ref="I95:L95"/>
    <mergeCell ref="M95:T95"/>
    <mergeCell ref="U95:Y95"/>
    <mergeCell ref="Z95:AD95"/>
    <mergeCell ref="AE95:AI95"/>
    <mergeCell ref="AJ95:AQ95"/>
    <mergeCell ref="AW95:AX95"/>
    <mergeCell ref="B92:C92"/>
    <mergeCell ref="D92:L92"/>
    <mergeCell ref="M92:T92"/>
    <mergeCell ref="U92:AB92"/>
    <mergeCell ref="AC92:AG92"/>
    <mergeCell ref="AH92:AL92"/>
    <mergeCell ref="AM92:AQ92"/>
    <mergeCell ref="AR92:AV92"/>
    <mergeCell ref="AW92:BA92"/>
    <mergeCell ref="C94:Y94"/>
    <mergeCell ref="BB90:BF90"/>
    <mergeCell ref="B91:C91"/>
    <mergeCell ref="D91:L91"/>
    <mergeCell ref="M91:T91"/>
    <mergeCell ref="U91:AB91"/>
    <mergeCell ref="AC91:AG91"/>
    <mergeCell ref="AH91:AL91"/>
    <mergeCell ref="AM91:AQ91"/>
    <mergeCell ref="AR91:AV91"/>
    <mergeCell ref="AW91:BA91"/>
    <mergeCell ref="BB91:BF91"/>
    <mergeCell ref="B90:C90"/>
    <mergeCell ref="D90:L90"/>
    <mergeCell ref="M90:T90"/>
    <mergeCell ref="U90:AB90"/>
    <mergeCell ref="AC90:AG90"/>
    <mergeCell ref="AH90:AL90"/>
    <mergeCell ref="AM90:AQ90"/>
    <mergeCell ref="AR90:AV90"/>
    <mergeCell ref="AW90:BA90"/>
    <mergeCell ref="BB88:BF88"/>
    <mergeCell ref="B89:C89"/>
    <mergeCell ref="D89:L89"/>
    <mergeCell ref="M89:T89"/>
    <mergeCell ref="U89:AB89"/>
    <mergeCell ref="AC89:AG89"/>
    <mergeCell ref="AH89:AL89"/>
    <mergeCell ref="AM89:AQ89"/>
    <mergeCell ref="AR89:AV89"/>
    <mergeCell ref="AW89:BA89"/>
    <mergeCell ref="BB89:BF89"/>
    <mergeCell ref="B88:C88"/>
    <mergeCell ref="D88:L88"/>
    <mergeCell ref="M88:T88"/>
    <mergeCell ref="U88:AB88"/>
    <mergeCell ref="AC88:AG88"/>
    <mergeCell ref="AH88:AL88"/>
    <mergeCell ref="AM88:AQ88"/>
    <mergeCell ref="AR88:AV88"/>
    <mergeCell ref="AW88:BA88"/>
    <mergeCell ref="AW83:BA83"/>
    <mergeCell ref="BB83:BF83"/>
    <mergeCell ref="AM82:AQ82"/>
    <mergeCell ref="AC82:AG82"/>
    <mergeCell ref="AH82:AL82"/>
    <mergeCell ref="AR82:AV82"/>
    <mergeCell ref="AW82:BA82"/>
    <mergeCell ref="BB86:BF86"/>
    <mergeCell ref="B87:C87"/>
    <mergeCell ref="D87:L87"/>
    <mergeCell ref="M87:T87"/>
    <mergeCell ref="U87:AB87"/>
    <mergeCell ref="AC87:AG87"/>
    <mergeCell ref="AH87:AL87"/>
    <mergeCell ref="AM87:AQ87"/>
    <mergeCell ref="AR87:AV87"/>
    <mergeCell ref="AW87:BA87"/>
    <mergeCell ref="BB87:BF87"/>
    <mergeCell ref="B86:C86"/>
    <mergeCell ref="D86:L86"/>
    <mergeCell ref="M86:T86"/>
    <mergeCell ref="U86:AB86"/>
    <mergeCell ref="AC86:AG86"/>
    <mergeCell ref="AH86:AL86"/>
    <mergeCell ref="AM86:AQ86"/>
    <mergeCell ref="AR86:AV86"/>
    <mergeCell ref="AW86:BA86"/>
    <mergeCell ref="O48:Q49"/>
    <mergeCell ref="R48:T49"/>
    <mergeCell ref="U48:AZ49"/>
    <mergeCell ref="AJ39:AL39"/>
    <mergeCell ref="AM39:AO39"/>
    <mergeCell ref="AP39:AR39"/>
    <mergeCell ref="AS39:AU39"/>
    <mergeCell ref="AV39:AX39"/>
    <mergeCell ref="AY39:BA39"/>
    <mergeCell ref="BB84:BF84"/>
    <mergeCell ref="B85:C85"/>
    <mergeCell ref="D85:L85"/>
    <mergeCell ref="M85:T85"/>
    <mergeCell ref="U85:AB85"/>
    <mergeCell ref="AC85:AG85"/>
    <mergeCell ref="AH85:AL85"/>
    <mergeCell ref="AM85:AQ85"/>
    <mergeCell ref="AR85:AV85"/>
    <mergeCell ref="AW85:BA85"/>
    <mergeCell ref="BB85:BF85"/>
    <mergeCell ref="B84:C84"/>
    <mergeCell ref="D84:L84"/>
    <mergeCell ref="M84:T84"/>
    <mergeCell ref="U84:AB84"/>
    <mergeCell ref="AC84:AG84"/>
    <mergeCell ref="AH84:AL84"/>
    <mergeCell ref="AM84:AQ84"/>
    <mergeCell ref="AR84:AV84"/>
    <mergeCell ref="AW84:BA84"/>
    <mergeCell ref="BB82:BF82"/>
    <mergeCell ref="B83:C83"/>
    <mergeCell ref="D83:L83"/>
    <mergeCell ref="B50:K52"/>
    <mergeCell ref="L51:N52"/>
    <mergeCell ref="O51:Q52"/>
    <mergeCell ref="R51:T52"/>
    <mergeCell ref="U51:AZ52"/>
    <mergeCell ref="AQ50:AZ50"/>
    <mergeCell ref="AR152:AU152"/>
    <mergeCell ref="AV152:AY152"/>
    <mergeCell ref="AZ152:BC152"/>
    <mergeCell ref="AF135:AI135"/>
    <mergeCell ref="AJ135:AM135"/>
    <mergeCell ref="AN135:AQ135"/>
    <mergeCell ref="AR135:AU135"/>
    <mergeCell ref="AV135:AY135"/>
    <mergeCell ref="AZ135:BC135"/>
    <mergeCell ref="AN152:AQ152"/>
    <mergeCell ref="N130:R130"/>
    <mergeCell ref="S130:X130"/>
    <mergeCell ref="C152:M152"/>
    <mergeCell ref="N152:P152"/>
    <mergeCell ref="Q152:S152"/>
    <mergeCell ref="T152:W152"/>
    <mergeCell ref="X152:AA152"/>
    <mergeCell ref="AB152:AE152"/>
    <mergeCell ref="AL50:AP50"/>
    <mergeCell ref="L50:AK50"/>
    <mergeCell ref="M83:T83"/>
    <mergeCell ref="U83:AB83"/>
    <mergeCell ref="AC83:AG83"/>
    <mergeCell ref="AH83:AL83"/>
    <mergeCell ref="AM83:AQ83"/>
    <mergeCell ref="AR83:AV83"/>
    <mergeCell ref="N150:P150"/>
    <mergeCell ref="X149:AA149"/>
    <mergeCell ref="AB149:AE149"/>
    <mergeCell ref="X150:AA150"/>
    <mergeCell ref="AB150:AE150"/>
    <mergeCell ref="AF150:AI150"/>
    <mergeCell ref="AJ150:AM150"/>
    <mergeCell ref="AN150:AQ150"/>
    <mergeCell ref="C153:M153"/>
    <mergeCell ref="AF152:AI152"/>
    <mergeCell ref="T157:W157"/>
    <mergeCell ref="X157:AA157"/>
    <mergeCell ref="Q153:S153"/>
    <mergeCell ref="T153:W153"/>
    <mergeCell ref="X153:AA153"/>
    <mergeCell ref="AB153:AE153"/>
    <mergeCell ref="AF153:AI153"/>
    <mergeCell ref="N153:P153"/>
    <mergeCell ref="T150:W150"/>
    <mergeCell ref="AJ152:AM152"/>
    <mergeCell ref="C146:M146"/>
    <mergeCell ref="N146:P146"/>
    <mergeCell ref="AB157:AE157"/>
    <mergeCell ref="AV150:AY150"/>
    <mergeCell ref="AZ150:BC150"/>
    <mergeCell ref="C151:M151"/>
    <mergeCell ref="N151:P151"/>
    <mergeCell ref="Q151:S151"/>
    <mergeCell ref="T151:W151"/>
    <mergeCell ref="X151:AA151"/>
    <mergeCell ref="AB151:AE151"/>
    <mergeCell ref="AF151:AI151"/>
    <mergeCell ref="AJ151:AM151"/>
    <mergeCell ref="AN151:AQ151"/>
    <mergeCell ref="AR151:AU151"/>
    <mergeCell ref="AV151:AY151"/>
    <mergeCell ref="AZ151:BC151"/>
    <mergeCell ref="Q150:S150"/>
    <mergeCell ref="AJ153:AM153"/>
    <mergeCell ref="AN153:AQ153"/>
    <mergeCell ref="AR153:AU153"/>
    <mergeCell ref="AF157:AI157"/>
    <mergeCell ref="AJ157:AM157"/>
    <mergeCell ref="AN157:AQ157"/>
    <mergeCell ref="AZ153:BC153"/>
    <mergeCell ref="AV153:AY153"/>
    <mergeCell ref="X147:AA147"/>
    <mergeCell ref="AB147:AE147"/>
    <mergeCell ref="AF147:AI147"/>
    <mergeCell ref="AJ147:AM147"/>
    <mergeCell ref="AN147:AQ147"/>
    <mergeCell ref="AR147:AU147"/>
    <mergeCell ref="AV132:BC132"/>
    <mergeCell ref="C133:M133"/>
    <mergeCell ref="A68:A70"/>
    <mergeCell ref="A71:A73"/>
    <mergeCell ref="A74:A76"/>
    <mergeCell ref="B68:K70"/>
    <mergeCell ref="C135:M135"/>
    <mergeCell ref="N135:P135"/>
    <mergeCell ref="Q135:S135"/>
    <mergeCell ref="T135:W135"/>
    <mergeCell ref="AB135:AE135"/>
    <mergeCell ref="O75:Q76"/>
    <mergeCell ref="R75:T76"/>
    <mergeCell ref="N132:S132"/>
    <mergeCell ref="C131:M131"/>
    <mergeCell ref="N133:P133"/>
    <mergeCell ref="Q133:S133"/>
    <mergeCell ref="M96:T96"/>
    <mergeCell ref="U96:Y96"/>
    <mergeCell ref="O80:T80"/>
    <mergeCell ref="U82:AB82"/>
    <mergeCell ref="B80:I80"/>
    <mergeCell ref="C81:AB81"/>
    <mergeCell ref="B108:C108"/>
    <mergeCell ref="D108:H108"/>
    <mergeCell ref="I108:L108"/>
    <mergeCell ref="M108:T108"/>
    <mergeCell ref="U108:Y108"/>
    <mergeCell ref="Z108:AD108"/>
    <mergeCell ref="AE108:AI108"/>
    <mergeCell ref="AV134:AY134"/>
    <mergeCell ref="AZ134:BC134"/>
    <mergeCell ref="AM38:AO38"/>
    <mergeCell ref="AP38:AR38"/>
    <mergeCell ref="AS38:AU38"/>
    <mergeCell ref="AV38:AX38"/>
    <mergeCell ref="AF149:AI149"/>
    <mergeCell ref="AJ149:AM149"/>
    <mergeCell ref="AN149:AQ149"/>
    <mergeCell ref="AR134:AU134"/>
    <mergeCell ref="AB136:AE136"/>
    <mergeCell ref="AF136:AI136"/>
    <mergeCell ref="AJ136:AM136"/>
    <mergeCell ref="AN136:AQ136"/>
    <mergeCell ref="A47:A49"/>
    <mergeCell ref="A50:A52"/>
    <mergeCell ref="A53:A55"/>
    <mergeCell ref="A56:A58"/>
    <mergeCell ref="A59:A61"/>
    <mergeCell ref="A62:A64"/>
    <mergeCell ref="A65:A67"/>
    <mergeCell ref="T132:W132"/>
    <mergeCell ref="B47:K49"/>
    <mergeCell ref="B53:K55"/>
    <mergeCell ref="L54:N55"/>
    <mergeCell ref="O54:Q55"/>
    <mergeCell ref="R54:T55"/>
    <mergeCell ref="U54:AZ55"/>
    <mergeCell ref="B56:K58"/>
    <mergeCell ref="L57:N58"/>
    <mergeCell ref="O57:Q58"/>
    <mergeCell ref="R57:T58"/>
    <mergeCell ref="U57:AZ58"/>
    <mergeCell ref="AQ65:AZ65"/>
    <mergeCell ref="AE5:AF5"/>
    <mergeCell ref="AG5:AX5"/>
    <mergeCell ref="B6:E6"/>
    <mergeCell ref="F6:X6"/>
    <mergeCell ref="AE6:AF6"/>
    <mergeCell ref="AG6:AX6"/>
    <mergeCell ref="B7:E7"/>
    <mergeCell ref="B46:K46"/>
    <mergeCell ref="L46:AZ46"/>
    <mergeCell ref="Y35:Z35"/>
    <mergeCell ref="AA35:AC35"/>
    <mergeCell ref="AD35:AF35"/>
    <mergeCell ref="AG35:AI35"/>
    <mergeCell ref="AJ35:AL35"/>
    <mergeCell ref="AP35:AR35"/>
    <mergeCell ref="AS35:AU35"/>
    <mergeCell ref="AV35:AX35"/>
    <mergeCell ref="AY35:BA35"/>
    <mergeCell ref="AP37:AR37"/>
    <mergeCell ref="AS37:AU37"/>
    <mergeCell ref="AV37:AX37"/>
    <mergeCell ref="AY37:BA37"/>
    <mergeCell ref="Y39:Z39"/>
    <mergeCell ref="AA39:AC39"/>
    <mergeCell ref="AA37:AC37"/>
    <mergeCell ref="B35:C35"/>
    <mergeCell ref="AA38:AC38"/>
    <mergeCell ref="D38:L38"/>
    <mergeCell ref="M38:Q38"/>
    <mergeCell ref="R38:V38"/>
    <mergeCell ref="W38:X38"/>
    <mergeCell ref="AD38:AF38"/>
    <mergeCell ref="F7:X7"/>
    <mergeCell ref="AA7:AF7"/>
    <mergeCell ref="AA5:AD6"/>
    <mergeCell ref="AS7:AX7"/>
    <mergeCell ref="AG7:AM7"/>
    <mergeCell ref="AN7:AR7"/>
    <mergeCell ref="AS8:AX8"/>
    <mergeCell ref="AN8:AR8"/>
    <mergeCell ref="AG8:AM8"/>
    <mergeCell ref="P14:S14"/>
    <mergeCell ref="AA8:AF8"/>
    <mergeCell ref="AA9:AF9"/>
    <mergeCell ref="AG9:AX9"/>
    <mergeCell ref="AA2:AF2"/>
    <mergeCell ref="AG2:AX2"/>
    <mergeCell ref="AA10:AF10"/>
    <mergeCell ref="AG10:AX10"/>
    <mergeCell ref="B11:S11"/>
    <mergeCell ref="T11:X11"/>
    <mergeCell ref="B12:S12"/>
    <mergeCell ref="T12:X12"/>
    <mergeCell ref="B3:E3"/>
    <mergeCell ref="F3:X3"/>
    <mergeCell ref="AE3:AF3"/>
    <mergeCell ref="AG3:AX3"/>
    <mergeCell ref="B4:E4"/>
    <mergeCell ref="F4:X4"/>
    <mergeCell ref="AE4:AF4"/>
    <mergeCell ref="AG4:AX4"/>
    <mergeCell ref="AA3:AD4"/>
    <mergeCell ref="B5:E5"/>
    <mergeCell ref="F5:X5"/>
    <mergeCell ref="B8:E8"/>
    <mergeCell ref="F8:X8"/>
    <mergeCell ref="AU15:AW15"/>
    <mergeCell ref="AL15:AT15"/>
    <mergeCell ref="B13:O14"/>
    <mergeCell ref="B16:BA16"/>
    <mergeCell ref="Y14:AH14"/>
    <mergeCell ref="B15:S15"/>
    <mergeCell ref="T15:W15"/>
    <mergeCell ref="AI15:AJ15"/>
    <mergeCell ref="Y15:AH15"/>
    <mergeCell ref="K19:V19"/>
    <mergeCell ref="K18:V18"/>
    <mergeCell ref="K20:V20"/>
    <mergeCell ref="K23:V23"/>
    <mergeCell ref="B27:J27"/>
    <mergeCell ref="B24:J24"/>
    <mergeCell ref="B26:J26"/>
    <mergeCell ref="B25:J25"/>
    <mergeCell ref="K24:V24"/>
    <mergeCell ref="K25:V25"/>
    <mergeCell ref="K26:V26"/>
    <mergeCell ref="AG31:AI31"/>
    <mergeCell ref="AJ31:AL31"/>
    <mergeCell ref="AM31:AO31"/>
    <mergeCell ref="AP31:AR31"/>
    <mergeCell ref="AS31:AU31"/>
    <mergeCell ref="AV31:AX31"/>
    <mergeCell ref="AY31:BA31"/>
    <mergeCell ref="BB31:BD31"/>
    <mergeCell ref="B32:C32"/>
    <mergeCell ref="BC15:BF15"/>
    <mergeCell ref="B28:J28"/>
    <mergeCell ref="B18:J18"/>
    <mergeCell ref="B19:J19"/>
    <mergeCell ref="B20:J20"/>
    <mergeCell ref="AI14:AJ14"/>
    <mergeCell ref="AX15:BB15"/>
    <mergeCell ref="T13:W13"/>
    <mergeCell ref="T14:W14"/>
    <mergeCell ref="P13:S13"/>
    <mergeCell ref="B21:J21"/>
    <mergeCell ref="B22:J22"/>
    <mergeCell ref="B23:J23"/>
    <mergeCell ref="BE33:BF33"/>
    <mergeCell ref="AD33:AF33"/>
    <mergeCell ref="AM30:AR30"/>
    <mergeCell ref="AY30:BD30"/>
    <mergeCell ref="D33:L33"/>
    <mergeCell ref="M33:Q33"/>
    <mergeCell ref="D32:L32"/>
    <mergeCell ref="M32:Q32"/>
    <mergeCell ref="R32:V32"/>
    <mergeCell ref="BB33:BD33"/>
    <mergeCell ref="D34:L34"/>
    <mergeCell ref="M34:Q34"/>
    <mergeCell ref="R34:V34"/>
    <mergeCell ref="W34:X34"/>
    <mergeCell ref="Y34:Z34"/>
    <mergeCell ref="AA34:AC34"/>
    <mergeCell ref="AP33:AR33"/>
    <mergeCell ref="AS33:AU33"/>
    <mergeCell ref="J30:N30"/>
    <mergeCell ref="O30:T30"/>
    <mergeCell ref="AA30:AF30"/>
    <mergeCell ref="AG30:AL30"/>
    <mergeCell ref="B30:I30"/>
    <mergeCell ref="AP34:AR34"/>
    <mergeCell ref="B31:C31"/>
    <mergeCell ref="D31:L31"/>
    <mergeCell ref="M31:Q31"/>
    <mergeCell ref="R31:V31"/>
    <mergeCell ref="W31:X31"/>
    <mergeCell ref="Y31:Z31"/>
    <mergeCell ref="AA31:AC31"/>
    <mergeCell ref="AD31:AF31"/>
    <mergeCell ref="D37:L37"/>
    <mergeCell ref="M37:Q37"/>
    <mergeCell ref="AM37:AO37"/>
    <mergeCell ref="R37:V37"/>
    <mergeCell ref="W37:X37"/>
    <mergeCell ref="Y37:Z37"/>
    <mergeCell ref="Y36:Z36"/>
    <mergeCell ref="AA36:AC36"/>
    <mergeCell ref="AD36:AF36"/>
    <mergeCell ref="AG36:AI36"/>
    <mergeCell ref="AJ36:AL36"/>
    <mergeCell ref="AM36:AO36"/>
    <mergeCell ref="AD37:AF37"/>
    <mergeCell ref="AG37:AI37"/>
    <mergeCell ref="B33:C33"/>
    <mergeCell ref="B34:C34"/>
    <mergeCell ref="BB35:BD35"/>
    <mergeCell ref="D36:L36"/>
    <mergeCell ref="AS34:AU34"/>
    <mergeCell ref="AV34:AX34"/>
    <mergeCell ref="AY34:BA34"/>
    <mergeCell ref="BB34:BD34"/>
    <mergeCell ref="AV33:AX33"/>
    <mergeCell ref="AY33:BA33"/>
    <mergeCell ref="B36:C36"/>
    <mergeCell ref="B37:C37"/>
    <mergeCell ref="BE35:BF35"/>
    <mergeCell ref="BB36:BD36"/>
    <mergeCell ref="W35:X35"/>
    <mergeCell ref="M35:Q35"/>
    <mergeCell ref="AM33:AO33"/>
    <mergeCell ref="R33:V33"/>
    <mergeCell ref="W33:X33"/>
    <mergeCell ref="Y33:Z33"/>
    <mergeCell ref="AA33:AC33"/>
    <mergeCell ref="AG33:AI33"/>
    <mergeCell ref="AJ33:AL33"/>
    <mergeCell ref="AM35:AO35"/>
    <mergeCell ref="R35:V35"/>
    <mergeCell ref="K27:V27"/>
    <mergeCell ref="K28:V28"/>
    <mergeCell ref="BE34:BF34"/>
    <mergeCell ref="BE31:BF31"/>
    <mergeCell ref="W32:X32"/>
    <mergeCell ref="Y32:Z32"/>
    <mergeCell ref="AA32:AC32"/>
    <mergeCell ref="AD32:AF32"/>
    <mergeCell ref="AG32:AI32"/>
    <mergeCell ref="AJ32:AL32"/>
    <mergeCell ref="AM32:AO32"/>
    <mergeCell ref="AP32:AR32"/>
    <mergeCell ref="AS32:AU32"/>
    <mergeCell ref="AV32:AX32"/>
    <mergeCell ref="AY32:BA32"/>
    <mergeCell ref="BB32:BD32"/>
    <mergeCell ref="BE32:BF32"/>
    <mergeCell ref="AD34:AF34"/>
    <mergeCell ref="D35:L35"/>
    <mergeCell ref="BB38:BD38"/>
    <mergeCell ref="BE38:BF38"/>
    <mergeCell ref="BE36:BF36"/>
    <mergeCell ref="BE39:BF39"/>
    <mergeCell ref="M40:Q40"/>
    <mergeCell ref="R40:V40"/>
    <mergeCell ref="W40:X40"/>
    <mergeCell ref="Y40:Z40"/>
    <mergeCell ref="AA40:AC40"/>
    <mergeCell ref="AD40:AF40"/>
    <mergeCell ref="AG40:AI40"/>
    <mergeCell ref="AJ40:AL40"/>
    <mergeCell ref="AM40:AO40"/>
    <mergeCell ref="M36:Q36"/>
    <mergeCell ref="R36:V36"/>
    <mergeCell ref="W36:X36"/>
    <mergeCell ref="Y38:Z38"/>
    <mergeCell ref="AY38:BA38"/>
    <mergeCell ref="W39:X39"/>
    <mergeCell ref="M39:Q39"/>
    <mergeCell ref="R39:V39"/>
    <mergeCell ref="AD39:AF39"/>
    <mergeCell ref="AG39:AI39"/>
    <mergeCell ref="AP36:AR36"/>
    <mergeCell ref="AS36:AU36"/>
    <mergeCell ref="AV36:AX36"/>
    <mergeCell ref="AY36:BA36"/>
    <mergeCell ref="AJ37:AL37"/>
    <mergeCell ref="BB37:BD37"/>
    <mergeCell ref="BE37:BF37"/>
    <mergeCell ref="AG38:AI38"/>
    <mergeCell ref="AJ38:AL38"/>
    <mergeCell ref="BE41:BF41"/>
    <mergeCell ref="D41:L41"/>
    <mergeCell ref="M41:Q41"/>
    <mergeCell ref="AM41:AO41"/>
    <mergeCell ref="R41:V41"/>
    <mergeCell ref="W41:X41"/>
    <mergeCell ref="Y41:Z41"/>
    <mergeCell ref="AA41:AC41"/>
    <mergeCell ref="AD41:AF41"/>
    <mergeCell ref="AG41:AI41"/>
    <mergeCell ref="AJ41:AL41"/>
    <mergeCell ref="AP41:AR41"/>
    <mergeCell ref="AS41:AU41"/>
    <mergeCell ref="AV41:AX41"/>
    <mergeCell ref="AY41:BA41"/>
    <mergeCell ref="BB41:BD41"/>
    <mergeCell ref="BE40:BF40"/>
    <mergeCell ref="AJ138:AM138"/>
    <mergeCell ref="AN138:AQ138"/>
    <mergeCell ref="AR138:AU138"/>
    <mergeCell ref="AZ149:BC149"/>
    <mergeCell ref="C134:M134"/>
    <mergeCell ref="N134:P134"/>
    <mergeCell ref="Q134:S134"/>
    <mergeCell ref="T134:W134"/>
    <mergeCell ref="X134:AA134"/>
    <mergeCell ref="AB134:AE134"/>
    <mergeCell ref="AF134:AI134"/>
    <mergeCell ref="AJ134:AM134"/>
    <mergeCell ref="AN134:AQ134"/>
    <mergeCell ref="C149:M149"/>
    <mergeCell ref="N149:P149"/>
    <mergeCell ref="Q149:S149"/>
    <mergeCell ref="T149:W149"/>
    <mergeCell ref="AR136:AU136"/>
    <mergeCell ref="AV136:AY136"/>
    <mergeCell ref="AZ136:BC136"/>
    <mergeCell ref="AR137:AU137"/>
    <mergeCell ref="AV137:AY137"/>
    <mergeCell ref="AZ137:BC137"/>
    <mergeCell ref="C138:M138"/>
    <mergeCell ref="N138:P138"/>
    <mergeCell ref="X135:AA135"/>
    <mergeCell ref="Q138:S138"/>
    <mergeCell ref="T138:W138"/>
    <mergeCell ref="X138:AA138"/>
    <mergeCell ref="AB138:AE138"/>
    <mergeCell ref="AF138:AI138"/>
    <mergeCell ref="C137:M137"/>
    <mergeCell ref="BB39:BD39"/>
    <mergeCell ref="AP40:AR40"/>
    <mergeCell ref="AS40:AU40"/>
    <mergeCell ref="AV40:AX40"/>
    <mergeCell ref="AY40:BA40"/>
    <mergeCell ref="BB40:BD40"/>
    <mergeCell ref="AQ62:AZ62"/>
    <mergeCell ref="C136:M136"/>
    <mergeCell ref="N136:P136"/>
    <mergeCell ref="Q136:S136"/>
    <mergeCell ref="T136:W136"/>
    <mergeCell ref="X136:AA136"/>
    <mergeCell ref="AL47:AP47"/>
    <mergeCell ref="AQ47:AZ47"/>
    <mergeCell ref="L47:AK47"/>
    <mergeCell ref="L48:N49"/>
    <mergeCell ref="B71:K73"/>
    <mergeCell ref="L72:N73"/>
    <mergeCell ref="O72:Q73"/>
    <mergeCell ref="D40:L40"/>
    <mergeCell ref="D96:H96"/>
    <mergeCell ref="I96:L96"/>
    <mergeCell ref="B41:C41"/>
    <mergeCell ref="AL53:AP53"/>
    <mergeCell ref="AL56:AP56"/>
    <mergeCell ref="AL59:AP59"/>
    <mergeCell ref="AL68:AP68"/>
    <mergeCell ref="B74:K76"/>
    <mergeCell ref="L75:N76"/>
    <mergeCell ref="AL74:AP74"/>
    <mergeCell ref="AL62:AP62"/>
    <mergeCell ref="AQ59:AZ59"/>
    <mergeCell ref="AB137:AE137"/>
    <mergeCell ref="AF137:AI137"/>
    <mergeCell ref="AJ137:AM137"/>
    <mergeCell ref="AN137:AQ137"/>
    <mergeCell ref="B96:C96"/>
    <mergeCell ref="AV166:AY166"/>
    <mergeCell ref="AV157:AY157"/>
    <mergeCell ref="AC185:AJ185"/>
    <mergeCell ref="AK185:AO185"/>
    <mergeCell ref="AP185:AT185"/>
    <mergeCell ref="AU185:BA185"/>
    <mergeCell ref="AV158:AY158"/>
    <mergeCell ref="AL65:AP65"/>
    <mergeCell ref="AV165:AY165"/>
    <mergeCell ref="AR149:AU149"/>
    <mergeCell ref="AV149:AY149"/>
    <mergeCell ref="AR150:AU150"/>
    <mergeCell ref="U75:AZ76"/>
    <mergeCell ref="T133:W133"/>
    <mergeCell ref="X133:AA133"/>
    <mergeCell ref="AB133:AE133"/>
    <mergeCell ref="AF133:AI133"/>
    <mergeCell ref="AJ133:AM133"/>
    <mergeCell ref="AN133:AQ133"/>
    <mergeCell ref="AR133:AU133"/>
    <mergeCell ref="AV133:AY133"/>
    <mergeCell ref="AZ133:BC133"/>
    <mergeCell ref="AQ74:AZ74"/>
    <mergeCell ref="S185:W185"/>
    <mergeCell ref="X185:AB185"/>
    <mergeCell ref="R72:T73"/>
    <mergeCell ref="U72:AZ73"/>
    <mergeCell ref="AV138:AY138"/>
    <mergeCell ref="AZ138:BC138"/>
    <mergeCell ref="Q137:S137"/>
    <mergeCell ref="T137:W137"/>
    <mergeCell ref="X137:AA137"/>
    <mergeCell ref="B1:AX1"/>
    <mergeCell ref="AQ68:AZ68"/>
    <mergeCell ref="AQ71:AZ71"/>
    <mergeCell ref="R66:T67"/>
    <mergeCell ref="U66:AZ67"/>
    <mergeCell ref="AL71:AP71"/>
    <mergeCell ref="L69:N70"/>
    <mergeCell ref="O69:Q70"/>
    <mergeCell ref="R69:T70"/>
    <mergeCell ref="U69:AZ70"/>
    <mergeCell ref="AQ53:AZ53"/>
    <mergeCell ref="AQ56:AZ56"/>
    <mergeCell ref="B59:K61"/>
    <mergeCell ref="L60:N61"/>
    <mergeCell ref="O60:Q61"/>
    <mergeCell ref="R60:T61"/>
    <mergeCell ref="U60:AZ61"/>
    <mergeCell ref="B62:K64"/>
    <mergeCell ref="L63:N64"/>
    <mergeCell ref="O63:Q64"/>
    <mergeCell ref="R63:T64"/>
    <mergeCell ref="U63:AZ64"/>
    <mergeCell ref="K21:V21"/>
    <mergeCell ref="K22:V22"/>
    <mergeCell ref="AG34:AI34"/>
    <mergeCell ref="AJ34:AL34"/>
    <mergeCell ref="AM34:AO34"/>
    <mergeCell ref="B38:C38"/>
    <mergeCell ref="B39:C39"/>
    <mergeCell ref="B40:C40"/>
    <mergeCell ref="J80:N80"/>
    <mergeCell ref="B82:C82"/>
    <mergeCell ref="D82:L82"/>
    <mergeCell ref="M82:T82"/>
    <mergeCell ref="B65:K67"/>
    <mergeCell ref="D39:L39"/>
    <mergeCell ref="AR163:AU163"/>
    <mergeCell ref="AV163:AY163"/>
    <mergeCell ref="C164:M164"/>
    <mergeCell ref="N164:P164"/>
    <mergeCell ref="Q164:S164"/>
    <mergeCell ref="T164:W164"/>
    <mergeCell ref="X164:AA164"/>
    <mergeCell ref="AB164:AE164"/>
    <mergeCell ref="AF164:AI164"/>
    <mergeCell ref="AJ164:AM164"/>
    <mergeCell ref="AN164:AQ164"/>
    <mergeCell ref="AR164:AU164"/>
    <mergeCell ref="AV164:AY164"/>
    <mergeCell ref="C163:M163"/>
    <mergeCell ref="N163:P163"/>
    <mergeCell ref="Q163:S163"/>
    <mergeCell ref="T163:W163"/>
    <mergeCell ref="X163:AA163"/>
    <mergeCell ref="AB163:AE163"/>
    <mergeCell ref="AF163:AI163"/>
    <mergeCell ref="AJ163:AM163"/>
    <mergeCell ref="AN163:AQ163"/>
    <mergeCell ref="AR162:AU162"/>
    <mergeCell ref="AV162:AY162"/>
    <mergeCell ref="C161:M161"/>
    <mergeCell ref="N161:P161"/>
    <mergeCell ref="Q161:S161"/>
    <mergeCell ref="T161:W161"/>
    <mergeCell ref="X161:AA161"/>
    <mergeCell ref="AB161:AE161"/>
    <mergeCell ref="AF161:AI161"/>
    <mergeCell ref="AJ161:AM161"/>
    <mergeCell ref="AN161:AQ161"/>
    <mergeCell ref="AR161:AU161"/>
    <mergeCell ref="AV161:AY161"/>
    <mergeCell ref="C162:M162"/>
    <mergeCell ref="N162:P162"/>
    <mergeCell ref="Q162:S162"/>
    <mergeCell ref="T162:W162"/>
    <mergeCell ref="X162:AA162"/>
    <mergeCell ref="AB162:AE162"/>
    <mergeCell ref="AF162:AI162"/>
    <mergeCell ref="AJ162:AM162"/>
    <mergeCell ref="AN162:AQ162"/>
    <mergeCell ref="AV160:AY160"/>
    <mergeCell ref="C159:M159"/>
    <mergeCell ref="N159:P159"/>
    <mergeCell ref="Q159:S159"/>
    <mergeCell ref="T159:W159"/>
    <mergeCell ref="X159:AA159"/>
    <mergeCell ref="AB159:AE159"/>
    <mergeCell ref="AF159:AI159"/>
    <mergeCell ref="AJ159:AM159"/>
    <mergeCell ref="AN159:AQ159"/>
    <mergeCell ref="AR159:AU159"/>
    <mergeCell ref="AV159:AY159"/>
    <mergeCell ref="C160:M160"/>
    <mergeCell ref="N160:P160"/>
    <mergeCell ref="Q160:S160"/>
    <mergeCell ref="T160:W160"/>
    <mergeCell ref="X160:AA160"/>
    <mergeCell ref="AB160:AE160"/>
    <mergeCell ref="AF160:AI160"/>
    <mergeCell ref="AJ160:AM160"/>
    <mergeCell ref="AN160:AQ160"/>
    <mergeCell ref="AR160:AU160"/>
    <mergeCell ref="AJ144:AM144"/>
    <mergeCell ref="AN144:AQ144"/>
    <mergeCell ref="AR144:AU144"/>
    <mergeCell ref="AV144:AY144"/>
    <mergeCell ref="AZ144:BC144"/>
    <mergeCell ref="C145:M145"/>
    <mergeCell ref="N145:P145"/>
    <mergeCell ref="Q145:S145"/>
    <mergeCell ref="T145:W145"/>
    <mergeCell ref="X145:AA145"/>
    <mergeCell ref="AB145:AE145"/>
    <mergeCell ref="AF145:AI145"/>
    <mergeCell ref="AJ145:AM145"/>
    <mergeCell ref="AN145:AQ145"/>
    <mergeCell ref="AR145:AU145"/>
    <mergeCell ref="AV145:AY145"/>
    <mergeCell ref="AZ145:BC145"/>
    <mergeCell ref="C144:M144"/>
    <mergeCell ref="N144:P144"/>
    <mergeCell ref="Q144:S144"/>
    <mergeCell ref="T144:W144"/>
    <mergeCell ref="X144:AA144"/>
    <mergeCell ref="AB144:AE144"/>
    <mergeCell ref="AF144:AI144"/>
    <mergeCell ref="AV147:AY147"/>
    <mergeCell ref="AZ147:BC147"/>
    <mergeCell ref="Q146:S146"/>
    <mergeCell ref="T146:W146"/>
    <mergeCell ref="X146:AA146"/>
    <mergeCell ref="AB146:AE146"/>
    <mergeCell ref="AF146:AI146"/>
    <mergeCell ref="AJ146:AM146"/>
    <mergeCell ref="AN146:AQ146"/>
    <mergeCell ref="AR146:AU146"/>
    <mergeCell ref="AV146:AY146"/>
    <mergeCell ref="C139:M139"/>
    <mergeCell ref="N139:P139"/>
    <mergeCell ref="Q139:S139"/>
    <mergeCell ref="T139:W139"/>
    <mergeCell ref="X139:AA139"/>
    <mergeCell ref="AB139:AE139"/>
    <mergeCell ref="AF139:AI139"/>
    <mergeCell ref="AJ139:AM139"/>
    <mergeCell ref="AN139:AQ139"/>
    <mergeCell ref="AR139:AU139"/>
    <mergeCell ref="AV139:AY139"/>
    <mergeCell ref="AZ139:BC139"/>
    <mergeCell ref="C140:M140"/>
    <mergeCell ref="N140:P140"/>
    <mergeCell ref="Q140:S140"/>
    <mergeCell ref="T140:W140"/>
    <mergeCell ref="X140:AA140"/>
    <mergeCell ref="AB140:AE140"/>
    <mergeCell ref="AF140:AI140"/>
    <mergeCell ref="AJ140:AM140"/>
    <mergeCell ref="AN140:AQ140"/>
    <mergeCell ref="AR140:AU140"/>
    <mergeCell ref="AV140:AY140"/>
    <mergeCell ref="AZ140:BC140"/>
    <mergeCell ref="C141:M141"/>
    <mergeCell ref="N141:P141"/>
    <mergeCell ref="Q141:S141"/>
    <mergeCell ref="T141:W141"/>
    <mergeCell ref="X141:AA141"/>
    <mergeCell ref="AB141:AE141"/>
    <mergeCell ref="AF141:AI141"/>
    <mergeCell ref="AJ141:AM141"/>
    <mergeCell ref="AN141:AQ141"/>
    <mergeCell ref="AR141:AU141"/>
    <mergeCell ref="AV141:AY141"/>
    <mergeCell ref="AZ141:BC141"/>
    <mergeCell ref="AR148:AU148"/>
    <mergeCell ref="AV148:AY148"/>
    <mergeCell ref="AZ148:BC148"/>
    <mergeCell ref="C148:M148"/>
    <mergeCell ref="N148:P148"/>
    <mergeCell ref="Q148:S148"/>
    <mergeCell ref="T148:W148"/>
    <mergeCell ref="X148:AA148"/>
    <mergeCell ref="AB148:AE148"/>
    <mergeCell ref="AF148:AI148"/>
    <mergeCell ref="AJ148:AM148"/>
    <mergeCell ref="AN148:AQ148"/>
    <mergeCell ref="AZ146:BC146"/>
    <mergeCell ref="C147:M147"/>
    <mergeCell ref="N147:P147"/>
    <mergeCell ref="Q147:S147"/>
    <mergeCell ref="T147:W147"/>
    <mergeCell ref="AR142:AU142"/>
    <mergeCell ref="AV142:AY142"/>
    <mergeCell ref="AZ142:BC142"/>
    <mergeCell ref="C143:M143"/>
    <mergeCell ref="N143:P143"/>
    <mergeCell ref="Q143:S143"/>
    <mergeCell ref="T143:W143"/>
    <mergeCell ref="X143:AA143"/>
    <mergeCell ref="AB143:AE143"/>
    <mergeCell ref="AF143:AI143"/>
    <mergeCell ref="AJ143:AM143"/>
    <mergeCell ref="AN143:AQ143"/>
    <mergeCell ref="AR143:AU143"/>
    <mergeCell ref="AV143:AY143"/>
    <mergeCell ref="AZ143:BC143"/>
    <mergeCell ref="C142:M142"/>
    <mergeCell ref="N142:P142"/>
    <mergeCell ref="Q142:S142"/>
    <mergeCell ref="T142:W142"/>
    <mergeCell ref="X142:AA142"/>
    <mergeCell ref="AB142:AE142"/>
    <mergeCell ref="AF142:AI142"/>
    <mergeCell ref="AJ142:AM142"/>
    <mergeCell ref="AN142:AQ142"/>
  </mergeCells>
  <phoneticPr fontId="10"/>
  <conditionalFormatting sqref="M119:AP128 C134:AI153 AR134:BC153 C158:AI167 AR158:AY167 L172:AY173 K181:BA182 K184:BA185 G189:M190 R189:X190 D194:AI203 F205:L207 Q206:W207 F210:L212 Q211:W212 F216:L217 Q216:W217">
    <cfRule type="containsBlanks" dxfId="2" priority="1">
      <formula>LEN(TRIM(C119))=0</formula>
    </cfRule>
  </conditionalFormatting>
  <conditionalFormatting sqref="AG2:AX6 F3:X8 AG7:AM8 AS7:AX8 AG9:AX10 T13:W15 AI14 K19:V28 D32:AC41 AS32:AU41 AL47 O48 U48 AL50 O51 U51 AL53 O54 U54 AL56 O57 U57 AL59 O60 U60 O63 O66 O69 O72 O75">
    <cfRule type="containsBlanks" dxfId="1" priority="3">
      <formula>LEN(TRIM(D2))=0</formula>
    </cfRule>
  </conditionalFormatting>
  <conditionalFormatting sqref="AL62 U63 AL65 U66 AL68 U69 AL71 U72 AL74 U75 D83:AB92 AH83:AL92 AW83:BF92 D96:Y115 AJ96:AQ115">
    <cfRule type="containsBlanks" dxfId="0" priority="2">
      <formula>LEN(TRIM(D62))=0</formula>
    </cfRule>
  </conditionalFormatting>
  <dataValidations count="4">
    <dataValidation type="list" allowBlank="1" showInputMessage="1" showErrorMessage="1" sqref="T11:X11" xr:uid="{00000000-0002-0000-0000-000000000000}">
      <formula1>"税抜き,税込み"</formula1>
    </dataValidation>
    <dataValidation type="list" allowBlank="1" showInputMessage="1" showErrorMessage="1" sqref="P77:R77" xr:uid="{00000000-0002-0000-0000-000001000000}">
      <formula1>$BF$50:$BF$52</formula1>
    </dataValidation>
    <dataValidation type="list" allowBlank="1" showInputMessage="1" showErrorMessage="1" sqref="AL50:AP50 AL74:AP74 AL71:AP71 AL68:AP68 AL65:AP65 AL62:AP62 AL59:AP59 AL56:AP56 AL53:AP53 AL47:AP47" xr:uid="{00000000-0002-0000-0000-000002000000}">
      <formula1>$BF$67:$BF$68</formula1>
    </dataValidation>
    <dataValidation type="list" allowBlank="1" showInputMessage="1" showErrorMessage="1" sqref="O72:Q73 O69:Q70 O48:Q49 O51:Q52 O54:Q55 O57:Q58 O75:Q76 O63:Q64 O66:Q67 O60:Q61" xr:uid="{00000000-0002-0000-0000-000004000000}">
      <formula1>$BF$70:$BF$72</formula1>
    </dataValidation>
  </dataValidations>
  <pageMargins left="0.7" right="0.7" top="0.75" bottom="0.75" header="0.3" footer="0.3"/>
  <pageSetup paperSize="9" scale="63" fitToHeight="0" orientation="portrait" r:id="rId1"/>
  <rowBreaks count="2" manualBreakCount="2">
    <brk id="77" max="57" man="1"/>
    <brk id="176"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74DE-21EA-426B-AAE0-45AE1985E3B3}">
  <sheetPr>
    <tabColor theme="0" tint="-0.499984740745262"/>
  </sheetPr>
  <dimension ref="A1:AQ46"/>
  <sheetViews>
    <sheetView showZeros="0" view="pageBreakPreview" zoomScaleNormal="115" zoomScaleSheetLayoutView="100" workbookViewId="0">
      <selection activeCell="O33" sqref="O33:U33"/>
    </sheetView>
  </sheetViews>
  <sheetFormatPr defaultColWidth="2.42578125" defaultRowHeight="18.75" customHeight="1"/>
  <cols>
    <col min="1" max="16" width="2.42578125" style="22"/>
    <col min="17" max="17" width="2.42578125" style="22" customWidth="1"/>
    <col min="18" max="19" width="2.42578125" style="22"/>
    <col min="20" max="20" width="3.7109375" style="22" customWidth="1"/>
    <col min="21" max="16384" width="2.42578125" style="22"/>
  </cols>
  <sheetData>
    <row r="1" spans="1:43" ht="18.75" customHeight="1">
      <c r="A1" s="477" t="s">
        <v>229</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69"/>
      <c r="AF1" s="469"/>
      <c r="AG1" s="469"/>
      <c r="AH1" s="469"/>
      <c r="AI1" s="42"/>
    </row>
    <row r="2" spans="1:43" ht="18.75" customHeight="1">
      <c r="Z2" s="478">
        <f>入力シート!F3</f>
        <v>0</v>
      </c>
      <c r="AA2" s="478"/>
      <c r="AB2" s="478"/>
      <c r="AC2" s="478"/>
      <c r="AD2" s="478"/>
      <c r="AE2" s="478"/>
      <c r="AF2" s="478"/>
      <c r="AG2" s="478"/>
      <c r="AH2" s="478"/>
    </row>
    <row r="3" spans="1:43" ht="18.75" customHeight="1">
      <c r="Z3" s="479">
        <f>入力シート!F4</f>
        <v>0</v>
      </c>
      <c r="AA3" s="479"/>
      <c r="AB3" s="479"/>
      <c r="AC3" s="479"/>
      <c r="AD3" s="479"/>
      <c r="AE3" s="479"/>
      <c r="AF3" s="479"/>
      <c r="AG3" s="479"/>
      <c r="AH3" s="479"/>
    </row>
    <row r="4" spans="1:43" ht="18.75" customHeight="1">
      <c r="Z4" s="43"/>
    </row>
    <row r="5" spans="1:43" ht="18.75" customHeight="1">
      <c r="B5" s="44"/>
    </row>
    <row r="6" spans="1:43" ht="18.75" customHeight="1">
      <c r="B6" s="44"/>
      <c r="AQ6" s="45"/>
    </row>
    <row r="7" spans="1:43" ht="18.75" customHeight="1">
      <c r="B7" s="44"/>
      <c r="C7" s="144" t="s">
        <v>230</v>
      </c>
      <c r="D7" s="144"/>
      <c r="E7" s="144"/>
      <c r="F7" s="144"/>
      <c r="G7" s="144"/>
      <c r="H7" s="144"/>
      <c r="I7" s="144"/>
      <c r="J7" s="144"/>
      <c r="K7" s="144"/>
      <c r="L7" s="144"/>
      <c r="M7" s="144"/>
      <c r="N7" s="144"/>
    </row>
    <row r="8" spans="1:43" ht="18.75" customHeight="1">
      <c r="C8" s="144" t="s">
        <v>231</v>
      </c>
      <c r="D8" s="144"/>
      <c r="E8" s="144"/>
      <c r="F8" s="144"/>
      <c r="G8" s="144"/>
      <c r="H8" s="144"/>
      <c r="I8" s="144"/>
      <c r="J8" s="144"/>
      <c r="K8" s="144"/>
      <c r="L8" s="144"/>
      <c r="M8" s="144"/>
      <c r="N8" s="144"/>
    </row>
    <row r="9" spans="1:43" ht="18.75" customHeight="1">
      <c r="B9" s="44"/>
    </row>
    <row r="10" spans="1:43" ht="18.75" customHeight="1">
      <c r="B10" s="44"/>
    </row>
    <row r="11" spans="1:43" ht="18.75" customHeight="1">
      <c r="R11" s="144" t="s">
        <v>4</v>
      </c>
      <c r="S11" s="144"/>
      <c r="T11" s="144"/>
      <c r="U11" s="232">
        <f>入力シート!F5</f>
        <v>0</v>
      </c>
      <c r="V11" s="232"/>
      <c r="W11" s="232"/>
      <c r="X11" s="232"/>
      <c r="Y11" s="232"/>
      <c r="Z11" s="232"/>
      <c r="AA11" s="232"/>
      <c r="AB11" s="232"/>
      <c r="AC11" s="232"/>
      <c r="AD11" s="232"/>
      <c r="AE11" s="232"/>
      <c r="AF11" s="232"/>
      <c r="AG11" s="232"/>
      <c r="AH11" s="232"/>
    </row>
    <row r="12" spans="1:43" ht="18.75" customHeight="1">
      <c r="B12" s="44"/>
      <c r="R12" s="144" t="s">
        <v>232</v>
      </c>
      <c r="S12" s="144"/>
      <c r="T12" s="144"/>
      <c r="U12" s="472">
        <f>入力シート!F6</f>
        <v>0</v>
      </c>
      <c r="V12" s="472"/>
      <c r="W12" s="472"/>
      <c r="X12" s="472"/>
      <c r="Y12" s="472"/>
      <c r="Z12" s="472"/>
      <c r="AA12" s="472"/>
      <c r="AB12" s="472"/>
      <c r="AC12" s="472"/>
      <c r="AD12" s="472"/>
      <c r="AE12" s="472"/>
      <c r="AF12" s="472"/>
      <c r="AG12" s="472"/>
      <c r="AH12" s="472"/>
    </row>
    <row r="13" spans="1:43" ht="18.75" customHeight="1">
      <c r="B13" s="44"/>
      <c r="R13" s="33"/>
      <c r="S13" s="33"/>
      <c r="T13" s="33"/>
      <c r="U13" s="472"/>
      <c r="V13" s="472"/>
      <c r="W13" s="472"/>
      <c r="X13" s="472"/>
      <c r="Y13" s="472"/>
      <c r="Z13" s="472"/>
      <c r="AA13" s="472"/>
      <c r="AB13" s="472"/>
      <c r="AC13" s="472"/>
      <c r="AD13" s="472"/>
      <c r="AE13" s="472"/>
      <c r="AF13" s="472"/>
      <c r="AG13" s="472"/>
      <c r="AH13" s="472"/>
    </row>
    <row r="14" spans="1:43" ht="18.75" customHeight="1">
      <c r="B14" s="44"/>
      <c r="R14" s="144" t="s">
        <v>233</v>
      </c>
      <c r="S14" s="144"/>
      <c r="T14" s="144"/>
      <c r="U14" s="232">
        <f>入力シート!F7</f>
        <v>0</v>
      </c>
      <c r="V14" s="232"/>
      <c r="W14" s="232"/>
      <c r="X14" s="232"/>
      <c r="Y14" s="232"/>
      <c r="Z14" s="232"/>
      <c r="AA14" s="232"/>
      <c r="AB14" s="232"/>
      <c r="AC14" s="232"/>
      <c r="AD14" s="232"/>
      <c r="AE14" s="232"/>
      <c r="AF14" s="232"/>
      <c r="AG14" s="213"/>
      <c r="AH14" s="213"/>
    </row>
    <row r="15" spans="1:43" ht="18.75" customHeight="1">
      <c r="B15" s="44"/>
      <c r="V15" s="33"/>
      <c r="W15" s="33"/>
      <c r="X15" s="33"/>
      <c r="Y15" s="33"/>
      <c r="Z15" s="33"/>
      <c r="AA15" s="33"/>
      <c r="AB15" s="33"/>
      <c r="AC15" s="33"/>
      <c r="AD15" s="33"/>
      <c r="AE15" s="33"/>
    </row>
    <row r="16" spans="1:43" ht="18.75" customHeight="1">
      <c r="B16" s="44"/>
      <c r="V16" s="33"/>
      <c r="W16" s="33"/>
      <c r="X16" s="33"/>
      <c r="Y16" s="33"/>
      <c r="Z16" s="33"/>
      <c r="AA16" s="33"/>
      <c r="AB16" s="33"/>
      <c r="AC16" s="33"/>
      <c r="AD16" s="33"/>
      <c r="AE16" s="33"/>
    </row>
    <row r="17" spans="2:34" ht="69.75" customHeight="1">
      <c r="B17" s="473" t="s">
        <v>234</v>
      </c>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row>
    <row r="18" spans="2:34" ht="18.75" customHeight="1">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row>
    <row r="19" spans="2:34" ht="18.75" customHeight="1">
      <c r="B19" s="44"/>
    </row>
    <row r="20" spans="2:34" ht="18.75" customHeight="1">
      <c r="B20" s="475" t="s">
        <v>235</v>
      </c>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row>
    <row r="21" spans="2:34" ht="18.75" customHeight="1">
      <c r="B21" s="47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row>
    <row r="22" spans="2:34" ht="18.75" customHeight="1">
      <c r="B22" s="475"/>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row>
    <row r="23" spans="2:34" s="33" customFormat="1" ht="22.5" customHeight="1">
      <c r="B23" s="475"/>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row>
    <row r="24" spans="2:34" s="33" customFormat="1" ht="22.5" customHeight="1">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row>
    <row r="25" spans="2:34" ht="18.75" customHeight="1">
      <c r="B25" s="476" t="s">
        <v>236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row>
    <row r="26" spans="2:34" ht="18.75" customHeight="1">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2:34" ht="18.75" customHeight="1">
      <c r="B27" s="151" t="s">
        <v>237</v>
      </c>
      <c r="C27" s="151"/>
      <c r="D27" s="151"/>
      <c r="E27" s="151"/>
      <c r="F27" s="151"/>
      <c r="G27" s="151"/>
      <c r="H27" s="151"/>
      <c r="I27" s="151"/>
      <c r="J27" s="151"/>
      <c r="K27" s="151"/>
      <c r="L27" s="471" t="s">
        <v>238</v>
      </c>
      <c r="M27" s="471"/>
      <c r="N27" s="471"/>
      <c r="O27" s="471"/>
      <c r="P27" s="471"/>
      <c r="Q27" s="471"/>
      <c r="R27" s="471"/>
      <c r="S27" s="471"/>
      <c r="T27" s="471"/>
      <c r="U27" s="471"/>
      <c r="V27" s="471"/>
      <c r="W27" s="471"/>
      <c r="X27" s="471"/>
      <c r="Y27" s="471"/>
      <c r="Z27" s="471"/>
      <c r="AA27" s="471"/>
      <c r="AB27" s="471"/>
      <c r="AC27" s="471"/>
      <c r="AD27" s="471"/>
      <c r="AE27" s="471"/>
      <c r="AF27" s="471"/>
      <c r="AG27" s="471"/>
      <c r="AH27" s="471"/>
    </row>
    <row r="28" spans="2:34" ht="18.75" customHeight="1">
      <c r="B28" s="468" t="s">
        <v>239</v>
      </c>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row>
    <row r="29" spans="2:34" ht="18.75" customHeight="1">
      <c r="B29" s="151" t="s">
        <v>240</v>
      </c>
      <c r="C29" s="151"/>
      <c r="D29" s="151"/>
      <c r="E29" s="151"/>
      <c r="F29" s="151"/>
      <c r="G29" s="151"/>
      <c r="H29" s="151"/>
      <c r="I29" s="151"/>
      <c r="J29" s="151"/>
      <c r="K29" s="151"/>
      <c r="L29" s="471" t="s">
        <v>238</v>
      </c>
      <c r="M29" s="471"/>
      <c r="N29" s="471"/>
      <c r="O29" s="471"/>
      <c r="P29" s="471"/>
      <c r="Q29" s="471"/>
      <c r="R29" s="471"/>
      <c r="S29" s="471"/>
      <c r="T29" s="471"/>
      <c r="U29" s="471"/>
      <c r="V29" s="471"/>
      <c r="W29" s="471"/>
      <c r="X29" s="471"/>
      <c r="Y29" s="471"/>
      <c r="Z29" s="471"/>
      <c r="AA29" s="471"/>
      <c r="AB29" s="471"/>
      <c r="AC29" s="471"/>
      <c r="AD29" s="471"/>
      <c r="AE29" s="471"/>
      <c r="AF29" s="471"/>
      <c r="AG29" s="471"/>
      <c r="AH29" s="471"/>
    </row>
    <row r="30" spans="2:34" ht="18.75" customHeight="1">
      <c r="B30" s="468" t="s">
        <v>239</v>
      </c>
      <c r="C30" s="468"/>
      <c r="D30" s="468"/>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row>
    <row r="31" spans="2:34" ht="18.75" customHeight="1">
      <c r="B31" s="144" t="s">
        <v>241</v>
      </c>
      <c r="C31" s="144"/>
      <c r="D31" s="144"/>
      <c r="E31" s="144"/>
      <c r="F31" s="144"/>
      <c r="G31" s="144"/>
      <c r="H31" s="144"/>
      <c r="I31" s="144"/>
      <c r="J31" s="144"/>
      <c r="K31" s="144"/>
      <c r="L31" s="144"/>
      <c r="M31" s="469" t="s">
        <v>242</v>
      </c>
      <c r="N31" s="469"/>
      <c r="O31" s="470">
        <f>別紙!M88</f>
        <v>0</v>
      </c>
      <c r="P31" s="470"/>
      <c r="Q31" s="470"/>
      <c r="R31" s="470"/>
      <c r="S31" s="470"/>
      <c r="T31" s="470"/>
      <c r="U31" s="470"/>
      <c r="V31" s="50" t="s">
        <v>243</v>
      </c>
      <c r="W31" s="51"/>
      <c r="X31" s="51"/>
      <c r="Y31" s="51"/>
      <c r="Z31" s="51"/>
      <c r="AA31" s="51"/>
      <c r="AB31" s="51"/>
      <c r="AC31" s="51"/>
      <c r="AD31" s="51"/>
      <c r="AE31" s="51"/>
      <c r="AF31" s="51"/>
      <c r="AG31" s="51"/>
      <c r="AH31" s="51"/>
    </row>
    <row r="32" spans="2:34" ht="18.75" customHeight="1">
      <c r="B32" s="144" t="s">
        <v>244</v>
      </c>
      <c r="C32" s="144"/>
      <c r="D32" s="144"/>
      <c r="E32" s="144"/>
      <c r="F32" s="144"/>
      <c r="G32" s="144"/>
      <c r="H32" s="144"/>
      <c r="I32" s="144"/>
      <c r="J32" s="144"/>
      <c r="K32" s="144"/>
      <c r="L32" s="144"/>
      <c r="M32" s="469" t="s">
        <v>242</v>
      </c>
      <c r="N32" s="469"/>
      <c r="O32" s="470">
        <f>別紙!X88</f>
        <v>0</v>
      </c>
      <c r="P32" s="470"/>
      <c r="Q32" s="470"/>
      <c r="R32" s="470"/>
      <c r="S32" s="470"/>
      <c r="T32" s="470"/>
      <c r="U32" s="470"/>
      <c r="V32" s="50" t="s">
        <v>243</v>
      </c>
      <c r="W32" s="51"/>
      <c r="X32" s="51"/>
      <c r="Y32" s="51"/>
      <c r="Z32" s="51"/>
      <c r="AA32" s="51"/>
      <c r="AB32" s="51"/>
      <c r="AC32" s="51"/>
      <c r="AD32" s="51"/>
      <c r="AE32" s="51"/>
      <c r="AF32" s="51"/>
      <c r="AG32" s="51"/>
      <c r="AH32" s="51"/>
    </row>
    <row r="33" spans="2:34" ht="18.75" customHeight="1">
      <c r="B33" s="144" t="s">
        <v>245</v>
      </c>
      <c r="C33" s="144"/>
      <c r="D33" s="144"/>
      <c r="E33" s="144"/>
      <c r="F33" s="144"/>
      <c r="G33" s="144"/>
      <c r="H33" s="144"/>
      <c r="I33" s="144"/>
      <c r="J33" s="144"/>
      <c r="K33" s="144"/>
      <c r="L33" s="144"/>
      <c r="M33" s="469" t="s">
        <v>242</v>
      </c>
      <c r="N33" s="469"/>
      <c r="O33" s="470">
        <f>別紙!X88</f>
        <v>0</v>
      </c>
      <c r="P33" s="470"/>
      <c r="Q33" s="470"/>
      <c r="R33" s="470"/>
      <c r="S33" s="470"/>
      <c r="T33" s="470"/>
      <c r="U33" s="470"/>
      <c r="V33" s="50" t="s">
        <v>243</v>
      </c>
      <c r="W33" s="51"/>
      <c r="X33" s="51"/>
      <c r="Y33" s="51"/>
      <c r="Z33" s="51"/>
      <c r="AA33" s="51"/>
      <c r="AB33" s="51"/>
      <c r="AC33" s="51"/>
      <c r="AD33" s="51"/>
      <c r="AE33" s="51"/>
      <c r="AF33" s="51"/>
      <c r="AG33" s="51"/>
      <c r="AH33" s="51"/>
    </row>
    <row r="34" spans="2:34" ht="18.75" customHeight="1">
      <c r="B34" s="144" t="s">
        <v>246</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row>
    <row r="35" spans="2:34" ht="18.75" customHeight="1">
      <c r="B35" s="144" t="s">
        <v>247</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row>
    <row r="36" spans="2:34" ht="18.75" customHeight="1">
      <c r="B36" s="144" t="s">
        <v>248</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row>
    <row r="37" spans="2:34" ht="18.75" customHeight="1">
      <c r="B37" s="144" t="s">
        <v>249</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row>
    <row r="38" spans="2:34" ht="18.75" customHeight="1">
      <c r="B38" s="144" t="s">
        <v>250</v>
      </c>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row>
    <row r="39" spans="2:34" ht="18.75" customHeight="1">
      <c r="B39" s="144" t="s">
        <v>251</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row>
    <row r="40" spans="2:34" ht="18.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2:34"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2:34" ht="18.7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2:34" ht="18.75" customHeight="1">
      <c r="B43" s="1" t="s">
        <v>252</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2:34" ht="18.7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2:34" ht="18.75" customHeight="1">
      <c r="B45" s="44"/>
    </row>
    <row r="46" spans="2:34" ht="18.7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sheetData>
  <sheetProtection sheet="1" selectLockedCells="1" selectUnlockedCells="1"/>
  <mergeCells count="37">
    <mergeCell ref="R11:T11"/>
    <mergeCell ref="U11:AH11"/>
    <mergeCell ref="A1:AD1"/>
    <mergeCell ref="AE1:AH1"/>
    <mergeCell ref="Z2:AH2"/>
    <mergeCell ref="Z3:AH3"/>
    <mergeCell ref="C7:N7"/>
    <mergeCell ref="C8:N8"/>
    <mergeCell ref="B29:K29"/>
    <mergeCell ref="L29:AH29"/>
    <mergeCell ref="R12:T12"/>
    <mergeCell ref="U12:AH13"/>
    <mergeCell ref="R14:T14"/>
    <mergeCell ref="U14:AF14"/>
    <mergeCell ref="AG14:AH14"/>
    <mergeCell ref="B17:AH17"/>
    <mergeCell ref="B20:AH23"/>
    <mergeCell ref="B25:AH25"/>
    <mergeCell ref="B27:K27"/>
    <mergeCell ref="L27:AH27"/>
    <mergeCell ref="B28:AH28"/>
    <mergeCell ref="B34:AH34"/>
    <mergeCell ref="B39:AH39"/>
    <mergeCell ref="B30:AH30"/>
    <mergeCell ref="B31:L31"/>
    <mergeCell ref="M31:N31"/>
    <mergeCell ref="O31:U31"/>
    <mergeCell ref="B32:L32"/>
    <mergeCell ref="M32:N32"/>
    <mergeCell ref="O32:U32"/>
    <mergeCell ref="B35:AH35"/>
    <mergeCell ref="B36:AH36"/>
    <mergeCell ref="B37:AH37"/>
    <mergeCell ref="B38:AH38"/>
    <mergeCell ref="B33:L33"/>
    <mergeCell ref="M33:N33"/>
    <mergeCell ref="O33:U3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BB155"/>
  <sheetViews>
    <sheetView showZeros="0" view="pageBreakPreview" zoomScaleNormal="100" zoomScaleSheetLayoutView="100" workbookViewId="0">
      <selection activeCell="M89" sqref="M89"/>
    </sheetView>
  </sheetViews>
  <sheetFormatPr defaultColWidth="2.42578125" defaultRowHeight="15" customHeight="1"/>
  <cols>
    <col min="1" max="1" width="2.7109375" style="52" customWidth="1"/>
    <col min="2" max="27" width="2.42578125" style="52"/>
    <col min="28" max="28" width="3" style="52" bestFit="1" customWidth="1"/>
    <col min="29" max="29" width="2.42578125" style="52"/>
    <col min="30" max="30" width="2.7109375" style="52" customWidth="1"/>
    <col min="31" max="35" width="2.42578125" style="52"/>
    <col min="36" max="37" width="2.42578125" style="52" customWidth="1"/>
    <col min="38" max="38" width="2.7109375" style="52" customWidth="1"/>
    <col min="39" max="39" width="2.42578125" style="52" customWidth="1"/>
    <col min="40" max="52" width="2.42578125" style="52"/>
    <col min="53" max="53" width="2.7109375" style="52" customWidth="1"/>
    <col min="54" max="16384" width="2.42578125" style="52"/>
  </cols>
  <sheetData>
    <row r="1" spans="1:54" ht="15" customHeight="1">
      <c r="B1" s="540" t="s">
        <v>253</v>
      </c>
      <c r="C1" s="540"/>
      <c r="D1" s="540"/>
      <c r="E1" s="540"/>
      <c r="F1" s="53"/>
    </row>
    <row r="2" spans="1:54" ht="22.5" customHeight="1">
      <c r="B2" s="541" t="s">
        <v>254</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row>
    <row r="3" spans="1:54" ht="7.5" customHeight="1"/>
    <row r="4" spans="1:54" s="54" customFormat="1" ht="13.5" customHeight="1">
      <c r="B4" s="52" t="s">
        <v>255</v>
      </c>
    </row>
    <row r="5" spans="1:54" s="54" customFormat="1" ht="4.5" customHeight="1" thickBot="1">
      <c r="B5" s="52"/>
    </row>
    <row r="6" spans="1:54" ht="13.5" customHeight="1">
      <c r="C6" s="542" t="s">
        <v>256</v>
      </c>
      <c r="D6" s="543"/>
      <c r="E6" s="543"/>
      <c r="F6" s="543"/>
      <c r="G6" s="543"/>
      <c r="H6" s="543"/>
      <c r="I6" s="543"/>
      <c r="J6" s="543"/>
      <c r="K6" s="543"/>
      <c r="L6" s="543"/>
      <c r="M6" s="543"/>
      <c r="N6" s="543"/>
      <c r="O6" s="543"/>
      <c r="P6" s="543"/>
      <c r="Q6" s="543"/>
      <c r="R6" s="543"/>
      <c r="S6" s="543"/>
      <c r="T6" s="543"/>
      <c r="U6" s="543"/>
      <c r="V6" s="543"/>
      <c r="W6" s="544"/>
      <c r="X6" s="545" t="s">
        <v>257</v>
      </c>
      <c r="Y6" s="546"/>
      <c r="Z6" s="546"/>
      <c r="AA6" s="546"/>
      <c r="AB6" s="546"/>
      <c r="AC6" s="546"/>
      <c r="AD6" s="546"/>
      <c r="AE6" s="546"/>
      <c r="AF6" s="546"/>
      <c r="AG6" s="546"/>
      <c r="AH6" s="546"/>
      <c r="AI6" s="547"/>
      <c r="AJ6" s="545" t="s">
        <v>258</v>
      </c>
      <c r="AK6" s="546"/>
      <c r="AL6" s="546"/>
      <c r="AM6" s="546"/>
      <c r="AN6" s="546"/>
      <c r="AO6" s="546"/>
      <c r="AP6" s="546"/>
      <c r="AQ6" s="546"/>
      <c r="AR6" s="546"/>
      <c r="AS6" s="546"/>
      <c r="AT6" s="546"/>
      <c r="AU6" s="546"/>
      <c r="AV6" s="546"/>
      <c r="AW6" s="546"/>
      <c r="AX6" s="546"/>
      <c r="AY6" s="546"/>
      <c r="AZ6" s="546"/>
      <c r="BA6" s="560"/>
    </row>
    <row r="7" spans="1:54" ht="13.5" customHeight="1">
      <c r="C7" s="548" t="s">
        <v>259</v>
      </c>
      <c r="D7" s="537"/>
      <c r="E7" s="537"/>
      <c r="F7" s="537"/>
      <c r="G7" s="537"/>
      <c r="H7" s="537"/>
      <c r="I7" s="537"/>
      <c r="J7" s="537"/>
      <c r="K7" s="537"/>
      <c r="L7" s="538"/>
      <c r="M7" s="536" t="s">
        <v>260</v>
      </c>
      <c r="N7" s="537"/>
      <c r="O7" s="537"/>
      <c r="P7" s="538"/>
      <c r="Q7" s="549" t="s">
        <v>261</v>
      </c>
      <c r="R7" s="550"/>
      <c r="S7" s="550"/>
      <c r="T7" s="550"/>
      <c r="U7" s="550"/>
      <c r="V7" s="550"/>
      <c r="W7" s="551"/>
      <c r="X7" s="552" t="s">
        <v>262</v>
      </c>
      <c r="Y7" s="553"/>
      <c r="Z7" s="553"/>
      <c r="AA7" s="554"/>
      <c r="AB7" s="536" t="s">
        <v>263</v>
      </c>
      <c r="AC7" s="537"/>
      <c r="AD7" s="537"/>
      <c r="AE7" s="538"/>
      <c r="AF7" s="536" t="s">
        <v>264</v>
      </c>
      <c r="AG7" s="537"/>
      <c r="AH7" s="537"/>
      <c r="AI7" s="538"/>
      <c r="AJ7" s="550"/>
      <c r="AK7" s="550"/>
      <c r="AL7" s="550"/>
      <c r="AM7" s="550"/>
      <c r="AN7" s="550"/>
      <c r="AO7" s="550"/>
      <c r="AP7" s="550"/>
      <c r="AQ7" s="550"/>
      <c r="AR7" s="550"/>
      <c r="AS7" s="550"/>
      <c r="AT7" s="550"/>
      <c r="AU7" s="550"/>
      <c r="AV7" s="550"/>
      <c r="AW7" s="550"/>
      <c r="AX7" s="550"/>
      <c r="AY7" s="550"/>
      <c r="AZ7" s="550"/>
      <c r="BA7" s="561"/>
    </row>
    <row r="8" spans="1:54" s="55" customFormat="1" ht="13.5" customHeight="1">
      <c r="A8" s="55">
        <v>1</v>
      </c>
      <c r="C8" s="56"/>
      <c r="D8" s="511"/>
      <c r="E8" s="511"/>
      <c r="F8" s="511"/>
      <c r="G8" s="511"/>
      <c r="H8" s="511"/>
      <c r="I8" s="511"/>
      <c r="J8" s="511"/>
      <c r="K8" s="511"/>
      <c r="L8" s="555"/>
      <c r="M8" s="507"/>
      <c r="N8" s="508"/>
      <c r="O8" s="508"/>
      <c r="P8" s="509"/>
      <c r="Q8" s="510"/>
      <c r="R8" s="511"/>
      <c r="S8" s="511"/>
      <c r="T8" s="511"/>
      <c r="U8" s="511"/>
      <c r="V8" s="511"/>
      <c r="W8" s="511"/>
      <c r="X8" s="507"/>
      <c r="Y8" s="508"/>
      <c r="Z8" s="508"/>
      <c r="AA8" s="509"/>
      <c r="AB8" s="483"/>
      <c r="AC8" s="484"/>
      <c r="AD8" s="484"/>
      <c r="AE8" s="485"/>
      <c r="AF8" s="582"/>
      <c r="AG8" s="583"/>
      <c r="AH8" s="583"/>
      <c r="AI8" s="584"/>
      <c r="AJ8" s="557"/>
      <c r="AK8" s="557"/>
      <c r="AL8" s="557"/>
      <c r="AM8" s="557"/>
      <c r="AN8" s="511"/>
      <c r="AO8" s="511"/>
      <c r="AP8" s="511"/>
      <c r="AQ8" s="511"/>
      <c r="AR8" s="511"/>
      <c r="AS8" s="511"/>
      <c r="AT8" s="511"/>
      <c r="AU8" s="511"/>
      <c r="AV8" s="511"/>
      <c r="AW8" s="511"/>
      <c r="AX8" s="511"/>
      <c r="AY8" s="511"/>
      <c r="AZ8" s="511"/>
      <c r="BA8" s="562"/>
    </row>
    <row r="9" spans="1:54" s="55" customFormat="1" ht="13.5" customHeight="1">
      <c r="A9" s="55">
        <v>2</v>
      </c>
      <c r="C9" s="57"/>
      <c r="D9" s="511"/>
      <c r="E9" s="511"/>
      <c r="F9" s="511"/>
      <c r="G9" s="511"/>
      <c r="H9" s="511"/>
      <c r="I9" s="511"/>
      <c r="J9" s="511"/>
      <c r="K9" s="511"/>
      <c r="L9" s="555"/>
      <c r="M9" s="507"/>
      <c r="N9" s="508"/>
      <c r="O9" s="508"/>
      <c r="P9" s="509"/>
      <c r="Q9" s="510"/>
      <c r="R9" s="511"/>
      <c r="S9" s="511"/>
      <c r="T9" s="511"/>
      <c r="U9" s="511"/>
      <c r="V9" s="511"/>
      <c r="W9" s="511"/>
      <c r="X9" s="507"/>
      <c r="Y9" s="508"/>
      <c r="Z9" s="508"/>
      <c r="AA9" s="509"/>
      <c r="AB9" s="483"/>
      <c r="AC9" s="484"/>
      <c r="AD9" s="484"/>
      <c r="AE9" s="485"/>
      <c r="AF9" s="582"/>
      <c r="AG9" s="583"/>
      <c r="AH9" s="583"/>
      <c r="AI9" s="584"/>
      <c r="AJ9" s="512"/>
      <c r="AK9" s="512"/>
      <c r="AL9" s="512"/>
      <c r="AM9" s="512"/>
      <c r="AN9" s="513"/>
      <c r="AO9" s="513"/>
      <c r="AP9" s="513"/>
      <c r="AQ9" s="513"/>
      <c r="AR9" s="513"/>
      <c r="AS9" s="513"/>
      <c r="AT9" s="513"/>
      <c r="AU9" s="513"/>
      <c r="AV9" s="513"/>
      <c r="AW9" s="513"/>
      <c r="AX9" s="513"/>
      <c r="AY9" s="513"/>
      <c r="AZ9" s="513"/>
      <c r="BA9" s="556"/>
    </row>
    <row r="10" spans="1:54" s="55" customFormat="1" ht="13.5" customHeight="1">
      <c r="A10" s="55">
        <v>3</v>
      </c>
      <c r="C10" s="539" t="str">
        <f>入力シート!B30</f>
        <v>（１）施設支援費</v>
      </c>
      <c r="D10" s="481"/>
      <c r="E10" s="481"/>
      <c r="F10" s="481"/>
      <c r="G10" s="481"/>
      <c r="H10" s="481"/>
      <c r="I10" s="481"/>
      <c r="J10" s="481"/>
      <c r="K10" s="481"/>
      <c r="L10" s="482"/>
      <c r="M10" s="507"/>
      <c r="N10" s="508"/>
      <c r="O10" s="508"/>
      <c r="P10" s="509"/>
      <c r="Q10" s="510"/>
      <c r="R10" s="511"/>
      <c r="S10" s="511"/>
      <c r="T10" s="511"/>
      <c r="U10" s="511"/>
      <c r="V10" s="511"/>
      <c r="W10" s="511"/>
      <c r="X10" s="507"/>
      <c r="Y10" s="508"/>
      <c r="Z10" s="508"/>
      <c r="AA10" s="509"/>
      <c r="AB10" s="483"/>
      <c r="AC10" s="484"/>
      <c r="AD10" s="484"/>
      <c r="AE10" s="485"/>
      <c r="AF10" s="582"/>
      <c r="AG10" s="583"/>
      <c r="AH10" s="583"/>
      <c r="AI10" s="584"/>
      <c r="AJ10" s="558" t="s">
        <v>265</v>
      </c>
      <c r="AK10" s="558"/>
      <c r="AL10" s="558"/>
      <c r="AM10" s="559"/>
      <c r="AN10" s="527" t="s">
        <v>63</v>
      </c>
      <c r="AO10" s="528"/>
      <c r="AP10" s="528"/>
      <c r="AQ10" s="528"/>
      <c r="AR10" s="528"/>
      <c r="AS10" s="527" t="s">
        <v>64</v>
      </c>
      <c r="AT10" s="528"/>
      <c r="AU10" s="528"/>
      <c r="AV10" s="528"/>
      <c r="AW10" s="529"/>
      <c r="AX10" s="527" t="s">
        <v>266</v>
      </c>
      <c r="AY10" s="528"/>
      <c r="AZ10" s="528"/>
      <c r="BA10" s="563"/>
    </row>
    <row r="11" spans="1:54" s="55" customFormat="1" ht="13.5" customHeight="1">
      <c r="A11" s="55">
        <v>4</v>
      </c>
      <c r="C11" s="56"/>
      <c r="D11" s="481">
        <f>IF(ISNA(VLOOKUP(A8,入力シート!$B$32:$L$41,3,FALSE)),"",VLOOKUP(A8,入力シート!$B$32:$L$41,3,FALSE))</f>
        <v>0</v>
      </c>
      <c r="E11" s="481"/>
      <c r="F11" s="481"/>
      <c r="G11" s="481"/>
      <c r="H11" s="481"/>
      <c r="I11" s="481"/>
      <c r="J11" s="481"/>
      <c r="K11" s="481"/>
      <c r="L11" s="482"/>
      <c r="M11" s="483" t="str">
        <f>IF(ISNA(VLOOKUP(A8,入力シート!$B$32:$BD$41,53,FALSE)),"",VLOOKUP(A8,入力シート!$B$32:$BD$41,53,FALSE))</f>
        <v/>
      </c>
      <c r="N11" s="484"/>
      <c r="O11" s="484"/>
      <c r="P11" s="485"/>
      <c r="Q11" s="501" t="str">
        <f>IF(ISNA(VLOOKUP(A8,入力シート!$B$32:$BD$41,50,FALSE)),"",VLOOKUP(A8,入力シート!$B$32:$BD$41,50,FALSE))</f>
        <v/>
      </c>
      <c r="R11" s="502"/>
      <c r="S11" s="502"/>
      <c r="T11" s="502"/>
      <c r="U11" s="58" t="str">
        <f>IF(V11="","","×")</f>
        <v/>
      </c>
      <c r="V11" s="487" t="str">
        <f>IF(ISNA(VLOOKUP(A8,入力シート!$B$32:$BF$41,56,FALSE)),"",VLOOKUP(A8,入力シート!$B$32:$BF$41,56,FALSE))</f>
        <v/>
      </c>
      <c r="W11" s="488"/>
      <c r="X11" s="483" t="str">
        <f>IF(U11="","",IF(($M$88-(SUM(入力シート!$AR$134:$AU$153,入力シート!$AR$158:$AU$167)))&gt;(入力シート!$T$12/入力シート!$BC$15),入力シート!$T$12*(入力シート!BB32/($M$88-(SUM(入力シート!$AR$134:$AU$153,入力シート!$AR$158:$AU$167)))),入力シート!BB32*入力シート!$BC$15))</f>
        <v/>
      </c>
      <c r="Y11" s="484"/>
      <c r="Z11" s="484"/>
      <c r="AA11" s="485"/>
      <c r="AB11" s="483" t="str">
        <f>IFERROR(M11-X11,"")</f>
        <v/>
      </c>
      <c r="AC11" s="484"/>
      <c r="AD11" s="484"/>
      <c r="AE11" s="485"/>
      <c r="AF11" s="582"/>
      <c r="AG11" s="583"/>
      <c r="AH11" s="583"/>
      <c r="AI11" s="584"/>
      <c r="AJ11" s="521" t="str">
        <f>IF(ISNA(VLOOKUP(A8,入力シート!$B$32:$BD$41,47,FALSE)),"",VLOOKUP(A8,入力シート!$B$32:$BD$41,47,FALSE))</f>
        <v/>
      </c>
      <c r="AK11" s="521"/>
      <c r="AL11" s="521"/>
      <c r="AM11" s="530"/>
      <c r="AN11" s="486">
        <f>IF(ISNA(VLOOKUP(A8,入力シート!$B$32:$V$41,12,FALSE)),"",VLOOKUP(A8,入力シート!$B$32:$V$41,12,FALSE))</f>
        <v>0</v>
      </c>
      <c r="AO11" s="487"/>
      <c r="AP11" s="487"/>
      <c r="AQ11" s="487"/>
      <c r="AR11" s="487"/>
      <c r="AS11" s="486">
        <f>IF(ISNA(VLOOKUP($A8,入力シート!$B$32:$V$41,17,FALSE)),"",VLOOKUP($A8,入力シート!$B$32:$V$41,17,FALSE))</f>
        <v>0</v>
      </c>
      <c r="AT11" s="487"/>
      <c r="AU11" s="487"/>
      <c r="AV11" s="487"/>
      <c r="AW11" s="488"/>
      <c r="AX11" s="522"/>
      <c r="AY11" s="481"/>
      <c r="AZ11" s="481"/>
      <c r="BA11" s="523"/>
    </row>
    <row r="12" spans="1:54" s="55" customFormat="1" ht="13.5" customHeight="1">
      <c r="A12" s="55">
        <v>5</v>
      </c>
      <c r="C12" s="56"/>
      <c r="D12" s="481">
        <f>IF(ISNA(VLOOKUP(A9,入力シート!$B$32:$L$41,3,FALSE)),"",VLOOKUP(A9,入力シート!$B$32:$L$41,3,FALSE))</f>
        <v>0</v>
      </c>
      <c r="E12" s="481"/>
      <c r="F12" s="481"/>
      <c r="G12" s="481"/>
      <c r="H12" s="481"/>
      <c r="I12" s="481"/>
      <c r="J12" s="481"/>
      <c r="K12" s="481"/>
      <c r="L12" s="482"/>
      <c r="M12" s="483" t="str">
        <f>IF(ISNA(VLOOKUP(A9,入力シート!$B$32:$BD$41,53,FALSE)),"",VLOOKUP(A9,入力シート!$B$32:$BD$41,53,FALSE))</f>
        <v/>
      </c>
      <c r="N12" s="484"/>
      <c r="O12" s="484"/>
      <c r="P12" s="485"/>
      <c r="Q12" s="501" t="str">
        <f>IF(ISNA(VLOOKUP(A9,入力シート!$B$32:$BD$41,50,FALSE)),"",VLOOKUP(A9,入力シート!$B$32:$BD$41,50,FALSE))</f>
        <v/>
      </c>
      <c r="R12" s="502"/>
      <c r="S12" s="502"/>
      <c r="T12" s="502"/>
      <c r="U12" s="58" t="str">
        <f>IF(V12="","","×")</f>
        <v/>
      </c>
      <c r="V12" s="487" t="str">
        <f>IF(ISNA(VLOOKUP(A9,入力シート!$B$32:$BF$41,56,FALSE)),"",VLOOKUP(A9,入力シート!$B$32:$BF$41,56,FALSE))</f>
        <v/>
      </c>
      <c r="W12" s="488"/>
      <c r="X12" s="483" t="str">
        <f>IF(U12="","",IF(($M$88-(SUM(入力シート!$AR$134:$AU$153,入力シート!$AR$158:$AU$167)))&gt;(入力シート!$T$12/入力シート!$BC$15),入力シート!$T$12*(入力シート!BB33/($M$88-(SUM(入力シート!$AR$134:$AU$153,入力シート!$AR$158:$AU$167)))),入力シート!BB33*入力シート!$BC$15))</f>
        <v/>
      </c>
      <c r="Y12" s="484"/>
      <c r="Z12" s="484"/>
      <c r="AA12" s="485"/>
      <c r="AB12" s="483" t="str">
        <f t="shared" ref="AB12:AB20" si="0">IFERROR(M12-X12,"")</f>
        <v/>
      </c>
      <c r="AC12" s="484"/>
      <c r="AD12" s="484"/>
      <c r="AE12" s="485"/>
      <c r="AF12" s="582"/>
      <c r="AG12" s="583"/>
      <c r="AH12" s="583"/>
      <c r="AI12" s="584"/>
      <c r="AJ12" s="521" t="str">
        <f>IF(ISNA(VLOOKUP(A9,入力シート!$B$32:$BD$41,47,FALSE)),"",VLOOKUP(A9,入力シート!$B$32:$BD$41,47,FALSE))</f>
        <v/>
      </c>
      <c r="AK12" s="521"/>
      <c r="AL12" s="521"/>
      <c r="AM12" s="530"/>
      <c r="AN12" s="486">
        <f>IF(ISNA(VLOOKUP(A9,入力シート!$B$32:$V$41,12,FALSE)),"",VLOOKUP(A9,入力シート!$B$32:$V$41,12,FALSE))</f>
        <v>0</v>
      </c>
      <c r="AO12" s="487"/>
      <c r="AP12" s="487"/>
      <c r="AQ12" s="487"/>
      <c r="AR12" s="487"/>
      <c r="AS12" s="486">
        <f>IF(ISNA(VLOOKUP($A9,入力シート!$B$32:$V$41,17,FALSE)),"",VLOOKUP($A9,入力シート!$B$32:$V$41,17,FALSE))</f>
        <v>0</v>
      </c>
      <c r="AT12" s="487"/>
      <c r="AU12" s="487"/>
      <c r="AV12" s="487"/>
      <c r="AW12" s="488"/>
      <c r="AX12" s="522"/>
      <c r="AY12" s="481"/>
      <c r="AZ12" s="481"/>
      <c r="BA12" s="523"/>
    </row>
    <row r="13" spans="1:54" s="55" customFormat="1" ht="13.5" customHeight="1">
      <c r="A13" s="55">
        <v>6</v>
      </c>
      <c r="C13" s="56"/>
      <c r="D13" s="481">
        <f>IF(ISNA(VLOOKUP(A10,入力シート!$B$32:$L$41,3,FALSE)),"",VLOOKUP(A10,入力シート!$B$32:$L$41,3,FALSE))</f>
        <v>0</v>
      </c>
      <c r="E13" s="481"/>
      <c r="F13" s="481"/>
      <c r="G13" s="481"/>
      <c r="H13" s="481"/>
      <c r="I13" s="481"/>
      <c r="J13" s="481"/>
      <c r="K13" s="481"/>
      <c r="L13" s="482"/>
      <c r="M13" s="483" t="str">
        <f>IF(ISNA(VLOOKUP(A10,入力シート!$B$32:$BD$41,53,FALSE)),"",VLOOKUP(A10,入力シート!$B$32:$BD$41,53,FALSE))</f>
        <v/>
      </c>
      <c r="N13" s="484"/>
      <c r="O13" s="484"/>
      <c r="P13" s="485"/>
      <c r="Q13" s="501" t="str">
        <f>IF(ISNA(VLOOKUP(A10,入力シート!$B$32:$BD$41,50,FALSE)),"",VLOOKUP(A10,入力シート!$B$32:$BD$41,50,FALSE))</f>
        <v/>
      </c>
      <c r="R13" s="502"/>
      <c r="S13" s="502"/>
      <c r="T13" s="502"/>
      <c r="U13" s="58" t="str">
        <f>IF(V13="","","×")</f>
        <v/>
      </c>
      <c r="V13" s="487" t="str">
        <f>IF(ISNA(VLOOKUP(A10,入力シート!$B$32:$BF$41,56,FALSE)),"",VLOOKUP(A10,入力シート!$B$32:$BF$41,56,FALSE))</f>
        <v/>
      </c>
      <c r="W13" s="488"/>
      <c r="X13" s="483" t="str">
        <f>IF(U13="","",IF(($M$88-(SUM(入力シート!$AR$134:$AU$153,入力シート!$AR$158:$AU$167)))&gt;(入力シート!$T$12/入力シート!$BC$15),入力シート!$T$12*(入力シート!BB34/($M$88-(SUM(入力シート!$AR$134:$AU$153,入力シート!$AR$158:$AU$167)))),入力シート!BB34*入力シート!$BC$15))</f>
        <v/>
      </c>
      <c r="Y13" s="484"/>
      <c r="Z13" s="484"/>
      <c r="AA13" s="485"/>
      <c r="AB13" s="483" t="str">
        <f t="shared" si="0"/>
        <v/>
      </c>
      <c r="AC13" s="484"/>
      <c r="AD13" s="484"/>
      <c r="AE13" s="485"/>
      <c r="AF13" s="582"/>
      <c r="AG13" s="583"/>
      <c r="AH13" s="583"/>
      <c r="AI13" s="584"/>
      <c r="AJ13" s="521" t="str">
        <f>IF(ISNA(VLOOKUP(A10,入力シート!$B$32:$BD$41,47,FALSE)),"",VLOOKUP(A10,入力シート!$B$32:$BD$41,47,FALSE))</f>
        <v/>
      </c>
      <c r="AK13" s="521"/>
      <c r="AL13" s="521"/>
      <c r="AM13" s="530"/>
      <c r="AN13" s="486">
        <f>IF(ISNA(VLOOKUP(A10,入力シート!$B$32:$V$41,12,FALSE)),"",VLOOKUP(A10,入力シート!$B$32:$V$41,12,FALSE))</f>
        <v>0</v>
      </c>
      <c r="AO13" s="487"/>
      <c r="AP13" s="487"/>
      <c r="AQ13" s="487"/>
      <c r="AR13" s="487"/>
      <c r="AS13" s="486">
        <f>IF(ISNA(VLOOKUP($A10,入力シート!$B$32:$V$41,17,FALSE)),"",VLOOKUP($A10,入力シート!$B$32:$V$41,17,FALSE))</f>
        <v>0</v>
      </c>
      <c r="AT13" s="487"/>
      <c r="AU13" s="487"/>
      <c r="AV13" s="487"/>
      <c r="AW13" s="488"/>
      <c r="AX13" s="522"/>
      <c r="AY13" s="481"/>
      <c r="AZ13" s="481"/>
      <c r="BA13" s="523"/>
    </row>
    <row r="14" spans="1:54" s="55" customFormat="1" ht="13.5" customHeight="1">
      <c r="A14" s="55">
        <v>7</v>
      </c>
      <c r="C14" s="57"/>
      <c r="D14" s="481">
        <f>IF(ISNA(VLOOKUP(A11,入力シート!$B$32:$L$41,3,FALSE)),"",VLOOKUP(A11,入力シート!$B$32:$L$41,3,FALSE))</f>
        <v>0</v>
      </c>
      <c r="E14" s="481"/>
      <c r="F14" s="481"/>
      <c r="G14" s="481"/>
      <c r="H14" s="481"/>
      <c r="I14" s="481"/>
      <c r="J14" s="481"/>
      <c r="K14" s="481"/>
      <c r="L14" s="482"/>
      <c r="M14" s="483" t="str">
        <f>IF(ISNA(VLOOKUP(A11,入力シート!$B$32:$BD$41,53,FALSE)),"",VLOOKUP(A11,入力シート!$B$32:$BD$41,53,FALSE))</f>
        <v/>
      </c>
      <c r="N14" s="484"/>
      <c r="O14" s="484"/>
      <c r="P14" s="485"/>
      <c r="Q14" s="501" t="str">
        <f>IF(ISNA(VLOOKUP(A11,入力シート!$B$32:$BD$41,50,FALSE)),"",VLOOKUP(A11,入力シート!$B$32:$BD$41,50,FALSE))</f>
        <v/>
      </c>
      <c r="R14" s="502"/>
      <c r="S14" s="502"/>
      <c r="T14" s="502"/>
      <c r="U14" s="58" t="str">
        <f t="shared" ref="U14:U20" si="1">IF(V14="","","×")</f>
        <v/>
      </c>
      <c r="V14" s="487" t="str">
        <f>IF(ISNA(VLOOKUP(A11,入力シート!$B$32:$BF$41,56,FALSE)),"",VLOOKUP(A11,入力シート!$B$32:$BF$41,56,FALSE))</f>
        <v/>
      </c>
      <c r="W14" s="488"/>
      <c r="X14" s="483" t="str">
        <f>IF(U14="","",IF(($M$88-(SUM(入力シート!$AR$134:$AU$153,入力シート!$AR$158:$AU$167)))&gt;(入力シート!$T$12/入力シート!$BC$15),入力シート!$T$12*(入力シート!BB35/($M$88-(SUM(入力シート!$AR$134:$AU$153,入力シート!$AR$158:$AU$167)))),入力シート!BB35*入力シート!$BC$15))</f>
        <v/>
      </c>
      <c r="Y14" s="484"/>
      <c r="Z14" s="484"/>
      <c r="AA14" s="485"/>
      <c r="AB14" s="483" t="str">
        <f t="shared" si="0"/>
        <v/>
      </c>
      <c r="AC14" s="484"/>
      <c r="AD14" s="484"/>
      <c r="AE14" s="485"/>
      <c r="AF14" s="582"/>
      <c r="AG14" s="583"/>
      <c r="AH14" s="583"/>
      <c r="AI14" s="584"/>
      <c r="AJ14" s="521" t="str">
        <f>IF(ISNA(VLOOKUP(A11,入力シート!$B$32:$BD$41,47,FALSE)),"",VLOOKUP(A11,入力シート!$B$32:$BD$41,47,FALSE))</f>
        <v/>
      </c>
      <c r="AK14" s="521"/>
      <c r="AL14" s="521"/>
      <c r="AM14" s="530"/>
      <c r="AN14" s="486">
        <f>IF(ISNA(VLOOKUP(A11,入力シート!$B$32:$V$41,12,FALSE)),"",VLOOKUP(A11,入力シート!$B$32:$V$41,12,FALSE))</f>
        <v>0</v>
      </c>
      <c r="AO14" s="487"/>
      <c r="AP14" s="487"/>
      <c r="AQ14" s="487"/>
      <c r="AR14" s="487"/>
      <c r="AS14" s="486">
        <f>IF(ISNA(VLOOKUP($A11,入力シート!$B$32:$V$41,17,FALSE)),"",VLOOKUP($A11,入力シート!$B$32:$V$41,17,FALSE))</f>
        <v>0</v>
      </c>
      <c r="AT14" s="487"/>
      <c r="AU14" s="487"/>
      <c r="AV14" s="487"/>
      <c r="AW14" s="488"/>
      <c r="AX14" s="522"/>
      <c r="AY14" s="481"/>
      <c r="AZ14" s="481"/>
      <c r="BA14" s="523"/>
    </row>
    <row r="15" spans="1:54" s="55" customFormat="1" ht="13.5" customHeight="1">
      <c r="A15" s="55">
        <v>8</v>
      </c>
      <c r="C15" s="57"/>
      <c r="D15" s="481">
        <f>IF(ISNA(VLOOKUP(A12,入力シート!$B$32:$L$41,3,FALSE)),"",VLOOKUP(A12,入力シート!$B$32:$L$41,3,FALSE))</f>
        <v>0</v>
      </c>
      <c r="E15" s="481"/>
      <c r="F15" s="481"/>
      <c r="G15" s="481"/>
      <c r="H15" s="481"/>
      <c r="I15" s="481"/>
      <c r="J15" s="481"/>
      <c r="K15" s="481"/>
      <c r="L15" s="482"/>
      <c r="M15" s="483" t="str">
        <f>IF(ISNA(VLOOKUP(A12,入力シート!$B$32:$BD$41,53,FALSE)),"",VLOOKUP(A12,入力シート!$B$32:$BD$41,53,FALSE))</f>
        <v/>
      </c>
      <c r="N15" s="484"/>
      <c r="O15" s="484"/>
      <c r="P15" s="485"/>
      <c r="Q15" s="501" t="str">
        <f>IF(ISNA(VLOOKUP(A12,入力シート!$B$32:$BD$41,50,FALSE)),"",VLOOKUP(A12,入力シート!$B$32:$BD$41,50,FALSE))</f>
        <v/>
      </c>
      <c r="R15" s="502"/>
      <c r="S15" s="502"/>
      <c r="T15" s="502"/>
      <c r="U15" s="58" t="str">
        <f t="shared" si="1"/>
        <v/>
      </c>
      <c r="V15" s="487" t="str">
        <f>IF(ISNA(VLOOKUP(A12,入力シート!$B$32:$BF$41,56,FALSE)),"",VLOOKUP(A12,入力シート!$B$32:$BF$41,56,FALSE))</f>
        <v/>
      </c>
      <c r="W15" s="488"/>
      <c r="X15" s="483" t="str">
        <f>IF(U15="","",IF(($M$88-(SUM(入力シート!$AR$134:$AU$153,入力シート!$AR$158:$AU$167)))&gt;(入力シート!$T$12/入力シート!$BC$15),入力シート!$T$12*(入力シート!BB36/($M$88-(SUM(入力シート!$AR$134:$AU$153,入力シート!$AR$158:$AU$167)))),入力シート!BB36*入力シート!$BC$15))</f>
        <v/>
      </c>
      <c r="Y15" s="484"/>
      <c r="Z15" s="484"/>
      <c r="AA15" s="485"/>
      <c r="AB15" s="483" t="str">
        <f t="shared" si="0"/>
        <v/>
      </c>
      <c r="AC15" s="484"/>
      <c r="AD15" s="484"/>
      <c r="AE15" s="485"/>
      <c r="AF15" s="582"/>
      <c r="AG15" s="583"/>
      <c r="AH15" s="583"/>
      <c r="AI15" s="584"/>
      <c r="AJ15" s="521" t="str">
        <f>IF(ISNA(VLOOKUP(A12,入力シート!$B$32:$BD$41,47,FALSE)),"",VLOOKUP(A12,入力シート!$B$32:$BD$41,47,FALSE))</f>
        <v/>
      </c>
      <c r="AK15" s="521"/>
      <c r="AL15" s="521"/>
      <c r="AM15" s="530"/>
      <c r="AN15" s="486">
        <f>IF(ISNA(VLOOKUP(A12,入力シート!$B$32:$V$41,12,FALSE)),"",VLOOKUP(A12,入力シート!$B$32:$V$41,12,FALSE))</f>
        <v>0</v>
      </c>
      <c r="AO15" s="487"/>
      <c r="AP15" s="487"/>
      <c r="AQ15" s="487"/>
      <c r="AR15" s="487"/>
      <c r="AS15" s="486">
        <f>IF(ISNA(VLOOKUP($A12,入力シート!$B$32:$V$41,17,FALSE)),"",VLOOKUP($A12,入力シート!$B$32:$V$41,17,FALSE))</f>
        <v>0</v>
      </c>
      <c r="AT15" s="487"/>
      <c r="AU15" s="487"/>
      <c r="AV15" s="487"/>
      <c r="AW15" s="488"/>
      <c r="AX15" s="522"/>
      <c r="AY15" s="481"/>
      <c r="AZ15" s="481"/>
      <c r="BA15" s="523"/>
    </row>
    <row r="16" spans="1:54" s="55" customFormat="1" ht="13.5" customHeight="1">
      <c r="A16" s="55">
        <v>9</v>
      </c>
      <c r="C16" s="57"/>
      <c r="D16" s="481">
        <f>IF(ISNA(VLOOKUP(A13,入力シート!$B$32:$L$41,3,FALSE)),"",VLOOKUP(A13,入力シート!$B$32:$L$41,3,FALSE))</f>
        <v>0</v>
      </c>
      <c r="E16" s="481"/>
      <c r="F16" s="481"/>
      <c r="G16" s="481"/>
      <c r="H16" s="481"/>
      <c r="I16" s="481"/>
      <c r="J16" s="481"/>
      <c r="K16" s="481"/>
      <c r="L16" s="482"/>
      <c r="M16" s="483" t="str">
        <f>IF(ISNA(VLOOKUP(A13,入力シート!$B$32:$BD$41,53,FALSE)),"",VLOOKUP(A13,入力シート!$B$32:$BD$41,53,FALSE))</f>
        <v/>
      </c>
      <c r="N16" s="484"/>
      <c r="O16" s="484"/>
      <c r="P16" s="485"/>
      <c r="Q16" s="501" t="str">
        <f>IF(ISNA(VLOOKUP(A13,入力シート!$B$32:$BD$41,50,FALSE)),"",VLOOKUP(A13,入力シート!$B$32:$BD$41,50,FALSE))</f>
        <v/>
      </c>
      <c r="R16" s="502"/>
      <c r="S16" s="502"/>
      <c r="T16" s="502"/>
      <c r="U16" s="58" t="str">
        <f t="shared" si="1"/>
        <v/>
      </c>
      <c r="V16" s="487" t="str">
        <f>IF(ISNA(VLOOKUP(A13,入力シート!$B$32:$BF$41,56,FALSE)),"",VLOOKUP(A13,入力シート!$B$32:$BF$41,56,FALSE))</f>
        <v/>
      </c>
      <c r="W16" s="488"/>
      <c r="X16" s="483" t="str">
        <f>IF(U16="","",IF(($M$88-(SUM(入力シート!$AR$134:$AU$153,入力シート!$AR$158:$AU$167)))&gt;(入力シート!$T$12/入力シート!$BC$15),入力シート!$T$12*(入力シート!BB37/($M$88-(SUM(入力シート!$AR$134:$AU$153,入力シート!$AR$158:$AU$167)))),入力シート!BB37*入力シート!$BC$15))</f>
        <v/>
      </c>
      <c r="Y16" s="484"/>
      <c r="Z16" s="484"/>
      <c r="AA16" s="485"/>
      <c r="AB16" s="483" t="str">
        <f t="shared" si="0"/>
        <v/>
      </c>
      <c r="AC16" s="484"/>
      <c r="AD16" s="484"/>
      <c r="AE16" s="485"/>
      <c r="AF16" s="582"/>
      <c r="AG16" s="583"/>
      <c r="AH16" s="583"/>
      <c r="AI16" s="584"/>
      <c r="AJ16" s="521" t="str">
        <f>IF(ISNA(VLOOKUP(A13,入力シート!$B$32:$BD$41,47,FALSE)),"",VLOOKUP(A13,入力シート!$B$32:$BD$41,47,FALSE))</f>
        <v/>
      </c>
      <c r="AK16" s="521"/>
      <c r="AL16" s="521"/>
      <c r="AM16" s="530"/>
      <c r="AN16" s="486">
        <f>IF(ISNA(VLOOKUP(A13,入力シート!$B$32:$V$41,12,FALSE)),"",VLOOKUP(A13,入力シート!$B$32:$V$41,12,FALSE))</f>
        <v>0</v>
      </c>
      <c r="AO16" s="487"/>
      <c r="AP16" s="487"/>
      <c r="AQ16" s="487"/>
      <c r="AR16" s="487"/>
      <c r="AS16" s="486">
        <f>IF(ISNA(VLOOKUP($A13,入力シート!$B$32:$V$41,17,FALSE)),"",VLOOKUP($A13,入力シート!$B$32:$V$41,17,FALSE))</f>
        <v>0</v>
      </c>
      <c r="AT16" s="487"/>
      <c r="AU16" s="487"/>
      <c r="AV16" s="487"/>
      <c r="AW16" s="488"/>
      <c r="AX16" s="522"/>
      <c r="AY16" s="481"/>
      <c r="AZ16" s="481"/>
      <c r="BA16" s="523"/>
    </row>
    <row r="17" spans="1:53" s="55" customFormat="1" ht="13.5" customHeight="1">
      <c r="A17" s="55">
        <v>10</v>
      </c>
      <c r="C17" s="57"/>
      <c r="D17" s="481">
        <f>IF(ISNA(VLOOKUP(A14,入力シート!$B$32:$L$41,3,FALSE)),"",VLOOKUP(A14,入力シート!$B$32:$L$41,3,FALSE))</f>
        <v>0</v>
      </c>
      <c r="E17" s="481"/>
      <c r="F17" s="481"/>
      <c r="G17" s="481"/>
      <c r="H17" s="481"/>
      <c r="I17" s="481"/>
      <c r="J17" s="481"/>
      <c r="K17" s="481"/>
      <c r="L17" s="482"/>
      <c r="M17" s="483" t="str">
        <f>IF(ISNA(VLOOKUP(A14,入力シート!$B$32:$BD$41,53,FALSE)),"",VLOOKUP(A14,入力シート!$B$32:$BD$41,53,FALSE))</f>
        <v/>
      </c>
      <c r="N17" s="484"/>
      <c r="O17" s="484"/>
      <c r="P17" s="485"/>
      <c r="Q17" s="501" t="str">
        <f>IF(ISNA(VLOOKUP(A14,入力シート!$B$32:$BD$41,50,FALSE)),"",VLOOKUP(A14,入力シート!$B$32:$BD$41,50,FALSE))</f>
        <v/>
      </c>
      <c r="R17" s="502"/>
      <c r="S17" s="502"/>
      <c r="T17" s="502"/>
      <c r="U17" s="58" t="str">
        <f t="shared" si="1"/>
        <v/>
      </c>
      <c r="V17" s="487" t="str">
        <f>IF(ISNA(VLOOKUP(A14,入力シート!$B$32:$BF$41,56,FALSE)),"",VLOOKUP(A14,入力シート!$B$32:$BF$41,56,FALSE))</f>
        <v/>
      </c>
      <c r="W17" s="488"/>
      <c r="X17" s="483" t="str">
        <f>IF(U17="","",IF(($M$88-(SUM(入力シート!$AR$134:$AU$153,入力シート!$AR$158:$AU$167)))&gt;(入力シート!$T$12/入力シート!$BC$15),入力シート!$T$12*(入力シート!BB38/($M$88-(SUM(入力シート!$AR$134:$AU$153,入力シート!$AR$158:$AU$167)))),入力シート!BB38*入力シート!$BC$15))</f>
        <v/>
      </c>
      <c r="Y17" s="484"/>
      <c r="Z17" s="484"/>
      <c r="AA17" s="485"/>
      <c r="AB17" s="483" t="str">
        <f t="shared" si="0"/>
        <v/>
      </c>
      <c r="AC17" s="484"/>
      <c r="AD17" s="484"/>
      <c r="AE17" s="485"/>
      <c r="AF17" s="582"/>
      <c r="AG17" s="583"/>
      <c r="AH17" s="583"/>
      <c r="AI17" s="584"/>
      <c r="AJ17" s="521" t="str">
        <f>IF(ISNA(VLOOKUP(A14,入力シート!$B$32:$BD$41,47,FALSE)),"",VLOOKUP(A14,入力シート!$B$32:$BD$41,47,FALSE))</f>
        <v/>
      </c>
      <c r="AK17" s="521"/>
      <c r="AL17" s="521"/>
      <c r="AM17" s="530"/>
      <c r="AN17" s="486">
        <f>IF(ISNA(VLOOKUP(A14,入力シート!$B$32:$V$41,12,FALSE)),"",VLOOKUP(A14,入力シート!$B$32:$V$41,12,FALSE))</f>
        <v>0</v>
      </c>
      <c r="AO17" s="487"/>
      <c r="AP17" s="487"/>
      <c r="AQ17" s="487"/>
      <c r="AR17" s="487"/>
      <c r="AS17" s="486">
        <f>IF(ISNA(VLOOKUP($A14,入力シート!$B$32:$V$41,17,FALSE)),"",VLOOKUP($A14,入力シート!$B$32:$V$41,17,FALSE))</f>
        <v>0</v>
      </c>
      <c r="AT17" s="487"/>
      <c r="AU17" s="487"/>
      <c r="AV17" s="487"/>
      <c r="AW17" s="488"/>
      <c r="AX17" s="522"/>
      <c r="AY17" s="481"/>
      <c r="AZ17" s="481"/>
      <c r="BA17" s="523"/>
    </row>
    <row r="18" spans="1:53" s="55" customFormat="1" ht="13.5" customHeight="1">
      <c r="A18" s="55">
        <v>11</v>
      </c>
      <c r="C18" s="57"/>
      <c r="D18" s="481">
        <f>IF(ISNA(VLOOKUP(A15,入力シート!$B$32:$L$41,3,FALSE)),"",VLOOKUP(A15,入力シート!$B$32:$L$41,3,FALSE))</f>
        <v>0</v>
      </c>
      <c r="E18" s="481"/>
      <c r="F18" s="481"/>
      <c r="G18" s="481"/>
      <c r="H18" s="481"/>
      <c r="I18" s="481"/>
      <c r="J18" s="481"/>
      <c r="K18" s="481"/>
      <c r="L18" s="482"/>
      <c r="M18" s="483" t="str">
        <f>IF(ISNA(VLOOKUP(A15,入力シート!$B$32:$BD$41,53,FALSE)),"",VLOOKUP(A15,入力シート!$B$32:$BD$41,53,FALSE))</f>
        <v/>
      </c>
      <c r="N18" s="484"/>
      <c r="O18" s="484"/>
      <c r="P18" s="485"/>
      <c r="Q18" s="501" t="str">
        <f>IF(ISNA(VLOOKUP(A15,入力シート!$B$32:$BD$41,50,FALSE)),"",VLOOKUP(A15,入力シート!$B$32:$BD$41,50,FALSE))</f>
        <v/>
      </c>
      <c r="R18" s="502"/>
      <c r="S18" s="502"/>
      <c r="T18" s="502"/>
      <c r="U18" s="58" t="str">
        <f t="shared" ref="U18:U19" si="2">IF(V18="","","×")</f>
        <v/>
      </c>
      <c r="V18" s="487" t="str">
        <f>IF(ISNA(VLOOKUP(A15,入力シート!$B$32:$BF$41,56,FALSE)),"",VLOOKUP(A15,入力シート!$B$32:$BF$41,56,FALSE))</f>
        <v/>
      </c>
      <c r="W18" s="488"/>
      <c r="X18" s="483" t="str">
        <f>IF(U18="","",IF(($M$88-(SUM(入力シート!$AR$134:$AU$153,入力シート!$AR$158:$AU$167)))&gt;(入力シート!$T$12/入力シート!$BC$15),入力シート!$T$12*(入力シート!BB39/($M$88-(SUM(入力シート!$AR$134:$AU$153,入力シート!$AR$158:$AU$167)))),入力シート!BB39*入力シート!$BC$15))</f>
        <v/>
      </c>
      <c r="Y18" s="484"/>
      <c r="Z18" s="484"/>
      <c r="AA18" s="485"/>
      <c r="AB18" s="483" t="str">
        <f t="shared" ref="AB18:AB19" si="3">IFERROR(M18-X18,"")</f>
        <v/>
      </c>
      <c r="AC18" s="484"/>
      <c r="AD18" s="484"/>
      <c r="AE18" s="485"/>
      <c r="AF18" s="582"/>
      <c r="AG18" s="583"/>
      <c r="AH18" s="583"/>
      <c r="AI18" s="584"/>
      <c r="AJ18" s="521" t="str">
        <f>IF(ISNA(VLOOKUP(A15,入力シート!$B$32:$BD$41,47,FALSE)),"",VLOOKUP(A15,入力シート!$B$32:$BD$41,47,FALSE))</f>
        <v/>
      </c>
      <c r="AK18" s="521"/>
      <c r="AL18" s="521"/>
      <c r="AM18" s="530"/>
      <c r="AN18" s="486">
        <f>IF(ISNA(VLOOKUP(A15,入力シート!$B$32:$V$41,12,FALSE)),"",VLOOKUP(A15,入力シート!$B$32:$V$41,12,FALSE))</f>
        <v>0</v>
      </c>
      <c r="AO18" s="487"/>
      <c r="AP18" s="487"/>
      <c r="AQ18" s="487"/>
      <c r="AR18" s="487"/>
      <c r="AS18" s="486">
        <f>IF(ISNA(VLOOKUP($A15,入力シート!$B$32:$V$41,17,FALSE)),"",VLOOKUP($A15,入力シート!$B$32:$V$41,17,FALSE))</f>
        <v>0</v>
      </c>
      <c r="AT18" s="487"/>
      <c r="AU18" s="487"/>
      <c r="AV18" s="487"/>
      <c r="AW18" s="488"/>
      <c r="AX18" s="522"/>
      <c r="AY18" s="481"/>
      <c r="AZ18" s="481"/>
      <c r="BA18" s="523"/>
    </row>
    <row r="19" spans="1:53" s="55" customFormat="1" ht="13.5" customHeight="1">
      <c r="A19" s="55">
        <v>12</v>
      </c>
      <c r="C19" s="57"/>
      <c r="D19" s="481">
        <f>IF(ISNA(VLOOKUP(A16,入力シート!$B$32:$L$41,3,FALSE)),"",VLOOKUP(A16,入力シート!$B$32:$L$41,3,FALSE))</f>
        <v>0</v>
      </c>
      <c r="E19" s="481"/>
      <c r="F19" s="481"/>
      <c r="G19" s="481"/>
      <c r="H19" s="481"/>
      <c r="I19" s="481"/>
      <c r="J19" s="481"/>
      <c r="K19" s="481"/>
      <c r="L19" s="482"/>
      <c r="M19" s="483" t="str">
        <f>IF(ISNA(VLOOKUP(A16,入力シート!$B$32:$BD$41,53,FALSE)),"",VLOOKUP(A16,入力シート!$B$32:$BD$41,53,FALSE))</f>
        <v/>
      </c>
      <c r="N19" s="484"/>
      <c r="O19" s="484"/>
      <c r="P19" s="485"/>
      <c r="Q19" s="501" t="str">
        <f>IF(ISNA(VLOOKUP(A16,入力シート!$B$32:$BD$41,50,FALSE)),"",VLOOKUP(A16,入力シート!$B$32:$BD$41,50,FALSE))</f>
        <v/>
      </c>
      <c r="R19" s="502"/>
      <c r="S19" s="502"/>
      <c r="T19" s="502"/>
      <c r="U19" s="58" t="str">
        <f t="shared" si="2"/>
        <v/>
      </c>
      <c r="V19" s="487" t="str">
        <f>IF(ISNA(VLOOKUP(A16,入力シート!$B$32:$BF$41,56,FALSE)),"",VLOOKUP(A16,入力シート!$B$32:$BF$41,56,FALSE))</f>
        <v/>
      </c>
      <c r="W19" s="488"/>
      <c r="X19" s="483" t="str">
        <f>IF(U19="","",IF(($M$88-(SUM(入力シート!$AR$134:$AU$153,入力シート!$AR$158:$AU$167)))&gt;(入力シート!$T$12/入力シート!$BC$15),入力シート!$T$12*(入力シート!BB40/($M$88-(SUM(入力シート!$AR$134:$AU$153,入力シート!$AR$158:$AU$167)))),入力シート!BB40*入力シート!$BC$15))</f>
        <v/>
      </c>
      <c r="Y19" s="484"/>
      <c r="Z19" s="484"/>
      <c r="AA19" s="485"/>
      <c r="AB19" s="483" t="str">
        <f t="shared" si="3"/>
        <v/>
      </c>
      <c r="AC19" s="484"/>
      <c r="AD19" s="484"/>
      <c r="AE19" s="485"/>
      <c r="AF19" s="582"/>
      <c r="AG19" s="583"/>
      <c r="AH19" s="583"/>
      <c r="AI19" s="584"/>
      <c r="AJ19" s="521" t="str">
        <f>IF(ISNA(VLOOKUP(A16,入力シート!$B$32:$BD$41,47,FALSE)),"",VLOOKUP(A16,入力シート!$B$32:$BD$41,47,FALSE))</f>
        <v/>
      </c>
      <c r="AK19" s="521"/>
      <c r="AL19" s="521"/>
      <c r="AM19" s="530"/>
      <c r="AN19" s="486">
        <f>IF(ISNA(VLOOKUP(A16,入力シート!$B$32:$V$41,12,FALSE)),"",VLOOKUP(A16,入力シート!$B$32:$V$41,12,FALSE))</f>
        <v>0</v>
      </c>
      <c r="AO19" s="487"/>
      <c r="AP19" s="487"/>
      <c r="AQ19" s="487"/>
      <c r="AR19" s="487"/>
      <c r="AS19" s="486">
        <f>IF(ISNA(VLOOKUP($A16,入力シート!$B$32:$V$41,17,FALSE)),"",VLOOKUP($A16,入力シート!$B$32:$V$41,17,FALSE))</f>
        <v>0</v>
      </c>
      <c r="AT19" s="487"/>
      <c r="AU19" s="487"/>
      <c r="AV19" s="487"/>
      <c r="AW19" s="488"/>
      <c r="AX19" s="522"/>
      <c r="AY19" s="481"/>
      <c r="AZ19" s="481"/>
      <c r="BA19" s="523"/>
    </row>
    <row r="20" spans="1:53" s="55" customFormat="1" ht="13.5" customHeight="1">
      <c r="A20" s="55">
        <v>13</v>
      </c>
      <c r="C20" s="57"/>
      <c r="D20" s="481">
        <f>IF(ISNA(VLOOKUP(A17,入力シート!$B$32:$L$41,3,FALSE)),"",VLOOKUP(A17,入力シート!$B$32:$L$41,3,FALSE))</f>
        <v>0</v>
      </c>
      <c r="E20" s="481"/>
      <c r="F20" s="481"/>
      <c r="G20" s="481"/>
      <c r="H20" s="481"/>
      <c r="I20" s="481"/>
      <c r="J20" s="481"/>
      <c r="K20" s="481"/>
      <c r="L20" s="482"/>
      <c r="M20" s="483" t="str">
        <f>IF(ISNA(VLOOKUP(A17,入力シート!$B$32:$BD$41,53,FALSE)),"",VLOOKUP(A17,入力シート!$B$32:$BD$41,53,FALSE))</f>
        <v/>
      </c>
      <c r="N20" s="484"/>
      <c r="O20" s="484"/>
      <c r="P20" s="485"/>
      <c r="Q20" s="501" t="str">
        <f>IF(ISNA(VLOOKUP(A17,入力シート!$B$32:$BD$41,50,FALSE)),"",VLOOKUP(A17,入力シート!$B$32:$BD$41,50,FALSE))</f>
        <v/>
      </c>
      <c r="R20" s="502"/>
      <c r="S20" s="502"/>
      <c r="T20" s="502"/>
      <c r="U20" s="58" t="str">
        <f t="shared" si="1"/>
        <v/>
      </c>
      <c r="V20" s="487" t="str">
        <f>IF(ISNA(VLOOKUP(A17,入力シート!$B$32:$BF$41,56,FALSE)),"",VLOOKUP(A17,入力シート!$B$32:$BF$41,56,FALSE))</f>
        <v/>
      </c>
      <c r="W20" s="488"/>
      <c r="X20" s="483" t="str">
        <f>IF(U20="","",IF(($M$88-(SUM(入力シート!$AR$134:$AU$153,入力シート!$AR$158:$AU$167)))&gt;(入力シート!$T$12/入力シート!$BC$15),入力シート!$T$12*(入力シート!BB41/($M$88-(SUM(入力シート!$AR$134:$AU$153,入力シート!$AR$158:$AU$167)))),入力シート!BB41*入力シート!$BC$15))</f>
        <v/>
      </c>
      <c r="Y20" s="484"/>
      <c r="Z20" s="484"/>
      <c r="AA20" s="485"/>
      <c r="AB20" s="483" t="str">
        <f t="shared" si="0"/>
        <v/>
      </c>
      <c r="AC20" s="484"/>
      <c r="AD20" s="484"/>
      <c r="AE20" s="485"/>
      <c r="AF20" s="582"/>
      <c r="AG20" s="583"/>
      <c r="AH20" s="583"/>
      <c r="AI20" s="584"/>
      <c r="AJ20" s="760" t="str">
        <f>IF(ISNA(VLOOKUP(A17,入力シート!$B$32:$BD$41,47,FALSE)),"",VLOOKUP(A17,入力シート!$B$32:$BD$41,47,FALSE))</f>
        <v/>
      </c>
      <c r="AK20" s="761"/>
      <c r="AL20" s="761"/>
      <c r="AM20" s="762"/>
      <c r="AN20" s="527">
        <f>IF(ISNA(VLOOKUP(A17,入力シート!$B$32:$V$41,12,FALSE)),"",VLOOKUP(A17,入力シート!$B$32:$V$41,12,FALSE))</f>
        <v>0</v>
      </c>
      <c r="AO20" s="528"/>
      <c r="AP20" s="528"/>
      <c r="AQ20" s="528"/>
      <c r="AR20" s="528"/>
      <c r="AS20" s="527">
        <f>IF(ISNA(VLOOKUP($A17,入力シート!$B$32:$V$41,17,FALSE)),"",VLOOKUP($A17,入力シート!$B$32:$V$41,17,FALSE))</f>
        <v>0</v>
      </c>
      <c r="AT20" s="528"/>
      <c r="AU20" s="528"/>
      <c r="AV20" s="528"/>
      <c r="AW20" s="529"/>
      <c r="AX20" s="524"/>
      <c r="AY20" s="525"/>
      <c r="AZ20" s="525"/>
      <c r="BA20" s="526"/>
    </row>
    <row r="21" spans="1:53" s="55" customFormat="1" ht="13.5" customHeight="1">
      <c r="A21" s="55">
        <v>14</v>
      </c>
      <c r="C21" s="539" t="s">
        <v>267</v>
      </c>
      <c r="D21" s="481"/>
      <c r="E21" s="481"/>
      <c r="F21" s="481"/>
      <c r="G21" s="481"/>
      <c r="H21" s="481"/>
      <c r="I21" s="481"/>
      <c r="J21" s="481"/>
      <c r="K21" s="481"/>
      <c r="L21" s="482"/>
      <c r="M21" s="483"/>
      <c r="N21" s="484"/>
      <c r="O21" s="484"/>
      <c r="P21" s="485"/>
      <c r="Q21" s="501"/>
      <c r="R21" s="502"/>
      <c r="S21" s="502"/>
      <c r="T21" s="502"/>
      <c r="U21" s="58"/>
      <c r="V21" s="487"/>
      <c r="W21" s="488"/>
      <c r="X21" s="483"/>
      <c r="Y21" s="484"/>
      <c r="Z21" s="484"/>
      <c r="AA21" s="485"/>
      <c r="AB21" s="483"/>
      <c r="AC21" s="484"/>
      <c r="AD21" s="484"/>
      <c r="AE21" s="485"/>
      <c r="AF21" s="582"/>
      <c r="AG21" s="583"/>
      <c r="AH21" s="583"/>
      <c r="AI21" s="584"/>
      <c r="AJ21" s="594"/>
      <c r="AK21" s="595"/>
      <c r="AL21" s="595"/>
      <c r="AM21" s="595"/>
      <c r="AN21" s="518"/>
      <c r="AO21" s="518"/>
      <c r="AP21" s="518"/>
      <c r="AQ21" s="518"/>
      <c r="AR21" s="518"/>
      <c r="AS21" s="518"/>
      <c r="AT21" s="518"/>
      <c r="AU21" s="518"/>
      <c r="AV21" s="518"/>
      <c r="AW21" s="518"/>
      <c r="AX21" s="516"/>
      <c r="AY21" s="516"/>
      <c r="AZ21" s="516"/>
      <c r="BA21" s="517"/>
    </row>
    <row r="22" spans="1:53" s="55" customFormat="1" ht="13.5" customHeight="1">
      <c r="A22" s="55">
        <v>15</v>
      </c>
      <c r="C22" s="59"/>
      <c r="D22" s="487" t="s">
        <v>268</v>
      </c>
      <c r="E22" s="487"/>
      <c r="F22" s="487"/>
      <c r="G22" s="487"/>
      <c r="H22" s="487"/>
      <c r="I22" s="487"/>
      <c r="J22" s="487"/>
      <c r="K22" s="487"/>
      <c r="L22" s="487"/>
      <c r="M22" s="771"/>
      <c r="N22" s="769"/>
      <c r="O22" s="769"/>
      <c r="P22" s="770"/>
      <c r="Q22" s="769"/>
      <c r="R22" s="769"/>
      <c r="S22" s="769"/>
      <c r="T22" s="769"/>
      <c r="U22" s="769"/>
      <c r="V22" s="769"/>
      <c r="W22" s="770"/>
      <c r="X22" s="533"/>
      <c r="Y22" s="534"/>
      <c r="Z22" s="534"/>
      <c r="AA22" s="535"/>
      <c r="AB22" s="533"/>
      <c r="AC22" s="534"/>
      <c r="AD22" s="534"/>
      <c r="AE22" s="535"/>
      <c r="AF22" s="582"/>
      <c r="AG22" s="583"/>
      <c r="AH22" s="583"/>
      <c r="AI22" s="584"/>
      <c r="AJ22" s="521"/>
      <c r="AK22" s="521"/>
      <c r="AL22" s="521"/>
      <c r="AM22" s="521"/>
      <c r="AN22" s="487"/>
      <c r="AO22" s="487"/>
      <c r="AP22" s="487"/>
      <c r="AQ22" s="487"/>
      <c r="AR22" s="487"/>
      <c r="AS22" s="487"/>
      <c r="AT22" s="487"/>
      <c r="AU22" s="487"/>
      <c r="AV22" s="487"/>
      <c r="AW22" s="487"/>
      <c r="AX22" s="481"/>
      <c r="AY22" s="481"/>
      <c r="AZ22" s="481"/>
      <c r="BA22" s="523"/>
    </row>
    <row r="23" spans="1:53" s="55" customFormat="1" ht="13.5" customHeight="1">
      <c r="A23" s="55">
        <v>16</v>
      </c>
      <c r="C23" s="57"/>
      <c r="D23" s="566">
        <f>IF(ISNA(VLOOKUP(A8,入力シート!$B$83:$BF$92,3,FALSE)),"",VLOOKUP(A8,入力シート!$B$83:$BF$92,3,FALSE))</f>
        <v>0</v>
      </c>
      <c r="E23" s="566"/>
      <c r="F23" s="566"/>
      <c r="G23" s="566"/>
      <c r="H23" s="566"/>
      <c r="I23" s="566"/>
      <c r="J23" s="566"/>
      <c r="K23" s="566"/>
      <c r="L23" s="567"/>
      <c r="M23" s="483" t="str">
        <f>IF(VLOOKUP(A8,入力シート!$B$83:$BF$92,33,FALSE)="","",VLOOKUP(A8,入力シート!$B$83:$BF$92,33,FALSE))</f>
        <v/>
      </c>
      <c r="N23" s="484"/>
      <c r="O23" s="484"/>
      <c r="P23" s="485"/>
      <c r="Q23" s="519">
        <f>IF(ISNA(VLOOKUP(A8,入力シート!$B$83:$BF$92,33,FALSE)),"",VLOOKUP(A8,入力シート!$B$83:$BF$92,33,FALSE))</f>
        <v>0</v>
      </c>
      <c r="R23" s="520"/>
      <c r="S23" s="520"/>
      <c r="T23" s="520"/>
      <c r="U23" s="58" t="str">
        <f>IF(V23="","","×")</f>
        <v/>
      </c>
      <c r="V23" s="487" t="str">
        <f>IF(M23="","","一式")</f>
        <v/>
      </c>
      <c r="W23" s="488"/>
      <c r="X23" s="483" t="str">
        <f>IF(U23="","",IF(($M$88-(SUM(入力シート!$AR$134:$AU$153,入力シート!$AR$158:$AU$167)))&gt;(入力シート!$T$12/入力シート!$BC$15),入力シート!$T$12*(入力シート!AH83/($M$88-(SUM(入力シート!$AR$134:$AU$153,入力シート!$AR$158:$AU$167)))),入力シート!AH83*入力シート!$BC$15))</f>
        <v/>
      </c>
      <c r="Y23" s="484"/>
      <c r="Z23" s="484"/>
      <c r="AA23" s="485"/>
      <c r="AB23" s="483" t="str">
        <f>IFERROR(M23-X23,"")</f>
        <v/>
      </c>
      <c r="AC23" s="484"/>
      <c r="AD23" s="484"/>
      <c r="AE23" s="485"/>
      <c r="AF23" s="582"/>
      <c r="AG23" s="583"/>
      <c r="AH23" s="583"/>
      <c r="AI23" s="584"/>
      <c r="AJ23" s="763" t="s">
        <v>269</v>
      </c>
      <c r="AK23" s="764"/>
      <c r="AL23" s="514" t="str">
        <f>IF(M23="","",(VLOOKUP(A8,入力シート!$B$83:$BF$92,12,0)))</f>
        <v/>
      </c>
      <c r="AM23" s="514"/>
      <c r="AN23" s="514"/>
      <c r="AO23" s="514"/>
      <c r="AP23" s="514"/>
      <c r="AQ23" s="514"/>
      <c r="AR23" s="514"/>
      <c r="AS23" s="514"/>
      <c r="AT23" s="514"/>
      <c r="AU23" s="514"/>
      <c r="AV23" s="514"/>
      <c r="AW23" s="514"/>
      <c r="AX23" s="514"/>
      <c r="AY23" s="514"/>
      <c r="AZ23" s="514"/>
      <c r="BA23" s="515"/>
    </row>
    <row r="24" spans="1:53" s="55" customFormat="1" ht="13.5" customHeight="1">
      <c r="A24" s="55">
        <v>17</v>
      </c>
      <c r="C24" s="57"/>
      <c r="D24" s="566">
        <f>IF(ISNA(VLOOKUP(A9,入力シート!$B$83:$BF$92,3,FALSE)),"",VLOOKUP(A9,入力シート!$B$83:$BF$92,3,FALSE))</f>
        <v>0</v>
      </c>
      <c r="E24" s="566"/>
      <c r="F24" s="566"/>
      <c r="G24" s="566"/>
      <c r="H24" s="566"/>
      <c r="I24" s="566"/>
      <c r="J24" s="566"/>
      <c r="K24" s="566"/>
      <c r="L24" s="567"/>
      <c r="M24" s="483" t="str">
        <f>IF(VLOOKUP(A9,入力シート!$B$83:$BF$92,33,FALSE)="","",VLOOKUP(A9,入力シート!$B$83:$BF$92,33,FALSE))</f>
        <v/>
      </c>
      <c r="N24" s="484"/>
      <c r="O24" s="484"/>
      <c r="P24" s="485"/>
      <c r="Q24" s="519">
        <f>IF(ISNA(VLOOKUP(A9,入力シート!$B$83:$BF$92,33,FALSE)),"",VLOOKUP(A9,入力シート!$B$83:$BF$92,33,FALSE))</f>
        <v>0</v>
      </c>
      <c r="R24" s="520"/>
      <c r="S24" s="520"/>
      <c r="T24" s="520"/>
      <c r="U24" s="58" t="str">
        <f t="shared" ref="U24" si="4">IF(V24="","","×")</f>
        <v/>
      </c>
      <c r="V24" s="487" t="str">
        <f t="shared" ref="V24:V25" si="5">IF(M24="","","一式")</f>
        <v/>
      </c>
      <c r="W24" s="488"/>
      <c r="X24" s="483" t="str">
        <f>IF(U24="","",IF(($M$88-(SUM(入力シート!$AR$134:$AU$153,入力シート!$AR$158:$AU$167)))&gt;(入力シート!$T$12/入力シート!$BC$15),入力シート!$T$12*(入力シート!AH84/($M$88-(SUM(入力シート!$AR$134:$AU$153,入力シート!$AR$158:$AU$167)))),入力シート!AH84*入力シート!$BC$15))</f>
        <v/>
      </c>
      <c r="Y24" s="484"/>
      <c r="Z24" s="484"/>
      <c r="AA24" s="485"/>
      <c r="AB24" s="483" t="str">
        <f t="shared" ref="AB24:AB25" si="6">IFERROR(M24-X24,"")</f>
        <v/>
      </c>
      <c r="AC24" s="484"/>
      <c r="AD24" s="484"/>
      <c r="AE24" s="485"/>
      <c r="AF24" s="582"/>
      <c r="AG24" s="583"/>
      <c r="AH24" s="583"/>
      <c r="AI24" s="584"/>
      <c r="AJ24" s="765"/>
      <c r="AK24" s="766"/>
      <c r="AL24" s="514" t="str">
        <f>IF(M24="","",(VLOOKUP(A9,入力シート!$B$83:$BF$92,12,0)))</f>
        <v/>
      </c>
      <c r="AM24" s="514"/>
      <c r="AN24" s="514"/>
      <c r="AO24" s="514"/>
      <c r="AP24" s="514"/>
      <c r="AQ24" s="514"/>
      <c r="AR24" s="514"/>
      <c r="AS24" s="514"/>
      <c r="AT24" s="514"/>
      <c r="AU24" s="514"/>
      <c r="AV24" s="514"/>
      <c r="AW24" s="514"/>
      <c r="AX24" s="514"/>
      <c r="AY24" s="514"/>
      <c r="AZ24" s="514"/>
      <c r="BA24" s="515"/>
    </row>
    <row r="25" spans="1:53" s="55" customFormat="1" ht="13.5" customHeight="1">
      <c r="A25" s="55">
        <v>18</v>
      </c>
      <c r="C25" s="56"/>
      <c r="D25" s="566">
        <f>IF(ISNA(VLOOKUP(A10,入力シート!$B$83:$BF$92,3,FALSE)),"",VLOOKUP(A10,入力シート!$B$83:$BF$92,3,FALSE))</f>
        <v>0</v>
      </c>
      <c r="E25" s="566"/>
      <c r="F25" s="566"/>
      <c r="G25" s="566"/>
      <c r="H25" s="566"/>
      <c r="I25" s="566"/>
      <c r="J25" s="566"/>
      <c r="K25" s="566"/>
      <c r="L25" s="567"/>
      <c r="M25" s="483" t="str">
        <f>IF(VLOOKUP(A10,入力シート!$B$83:$BF$92,33,FALSE)="","",VLOOKUP(A10,入力シート!$B$83:$BF$92,33,FALSE))</f>
        <v/>
      </c>
      <c r="N25" s="484"/>
      <c r="O25" s="484"/>
      <c r="P25" s="485"/>
      <c r="Q25" s="519">
        <f>IF(ISNA(VLOOKUP(A10,入力シート!$B$83:$BF$92,33,FALSE)),"",VLOOKUP(A10,入力シート!$B$83:$BF$92,33,FALSE))</f>
        <v>0</v>
      </c>
      <c r="R25" s="520"/>
      <c r="S25" s="520"/>
      <c r="T25" s="520"/>
      <c r="U25" s="58" t="str">
        <f>IF(V25="","","×")</f>
        <v/>
      </c>
      <c r="V25" s="487" t="str">
        <f t="shared" si="5"/>
        <v/>
      </c>
      <c r="W25" s="488"/>
      <c r="X25" s="483" t="str">
        <f>IF(U25="","",IF(($M$88-(SUM(入力シート!$AR$134:$AU$153,入力シート!$AR$158:$AU$167)))&gt;(入力シート!$T$12/入力シート!$BC$15),入力シート!$T$12*(入力シート!AH85/($M$88-(SUM(入力シート!$AR$134:$AU$153,入力シート!$AR$158:$AU$167)))),入力シート!AH85*入力シート!$BC$15))</f>
        <v/>
      </c>
      <c r="Y25" s="484"/>
      <c r="Z25" s="484"/>
      <c r="AA25" s="485"/>
      <c r="AB25" s="483" t="str">
        <f t="shared" si="6"/>
        <v/>
      </c>
      <c r="AC25" s="484"/>
      <c r="AD25" s="484"/>
      <c r="AE25" s="485"/>
      <c r="AF25" s="582"/>
      <c r="AG25" s="583"/>
      <c r="AH25" s="583"/>
      <c r="AI25" s="584"/>
      <c r="AJ25" s="765"/>
      <c r="AK25" s="766"/>
      <c r="AL25" s="514" t="str">
        <f>IF(M25="","",(VLOOKUP(A10,入力シート!$B$83:$BF$92,12,0)))</f>
        <v/>
      </c>
      <c r="AM25" s="514"/>
      <c r="AN25" s="514"/>
      <c r="AO25" s="514"/>
      <c r="AP25" s="514"/>
      <c r="AQ25" s="514"/>
      <c r="AR25" s="514"/>
      <c r="AS25" s="514"/>
      <c r="AT25" s="514"/>
      <c r="AU25" s="514"/>
      <c r="AV25" s="514"/>
      <c r="AW25" s="514"/>
      <c r="AX25" s="514"/>
      <c r="AY25" s="514"/>
      <c r="AZ25" s="514"/>
      <c r="BA25" s="515"/>
    </row>
    <row r="26" spans="1:53" s="55" customFormat="1" ht="13.5" customHeight="1">
      <c r="A26" s="55">
        <v>19</v>
      </c>
      <c r="C26" s="57"/>
      <c r="D26" s="566">
        <f>IF(ISNA(VLOOKUP(A11,入力シート!$B$83:$BF$92,3,FALSE)),"",VLOOKUP(A11,入力シート!$B$83:$BF$92,3,FALSE))</f>
        <v>0</v>
      </c>
      <c r="E26" s="566"/>
      <c r="F26" s="566"/>
      <c r="G26" s="566"/>
      <c r="H26" s="566"/>
      <c r="I26" s="566"/>
      <c r="J26" s="566"/>
      <c r="K26" s="566"/>
      <c r="L26" s="567"/>
      <c r="M26" s="483" t="str">
        <f>IF(VLOOKUP(A11,入力シート!$B$83:$BF$92,33,FALSE)="","",VLOOKUP(A11,入力シート!$B$83:$BF$92,33,FALSE))</f>
        <v/>
      </c>
      <c r="N26" s="484"/>
      <c r="O26" s="484"/>
      <c r="P26" s="485"/>
      <c r="Q26" s="519">
        <f>IF(ISNA(VLOOKUP(A11,入力シート!$B$83:$BF$92,33,FALSE)),"",VLOOKUP(A11,入力シート!$B$83:$BF$92,33,FALSE))</f>
        <v>0</v>
      </c>
      <c r="R26" s="520"/>
      <c r="S26" s="520"/>
      <c r="T26" s="520"/>
      <c r="U26" s="58" t="str">
        <f>IF(V26="","","×")</f>
        <v/>
      </c>
      <c r="V26" s="487" t="str">
        <f>IF(M26="","","一式")</f>
        <v/>
      </c>
      <c r="W26" s="488"/>
      <c r="X26" s="483" t="str">
        <f>IF(U26="","",IF(($M$88-(SUM(入力シート!$AR$134:$AU$153,入力シート!$AR$158:$AU$167)))&gt;(入力シート!$T$12/入力シート!$BC$15),入力シート!$T$12*(入力シート!AH86/($M$88-(SUM(入力シート!$AR$134:$AU$153,入力シート!$AR$158:$AU$167)))),入力シート!AH86*入力シート!$BC$15))</f>
        <v/>
      </c>
      <c r="Y26" s="484"/>
      <c r="Z26" s="484"/>
      <c r="AA26" s="485"/>
      <c r="AB26" s="483" t="str">
        <f>IFERROR(M26-X26,"")</f>
        <v/>
      </c>
      <c r="AC26" s="484"/>
      <c r="AD26" s="484"/>
      <c r="AE26" s="485"/>
      <c r="AF26" s="582"/>
      <c r="AG26" s="583"/>
      <c r="AH26" s="583"/>
      <c r="AI26" s="584"/>
      <c r="AJ26" s="765"/>
      <c r="AK26" s="766"/>
      <c r="AL26" s="514" t="str">
        <f>IF(M26="","",(VLOOKUP(A11,入力シート!$B$83:$BF$92,12,0)))</f>
        <v/>
      </c>
      <c r="AM26" s="514"/>
      <c r="AN26" s="514"/>
      <c r="AO26" s="514"/>
      <c r="AP26" s="514"/>
      <c r="AQ26" s="514"/>
      <c r="AR26" s="514"/>
      <c r="AS26" s="514"/>
      <c r="AT26" s="514"/>
      <c r="AU26" s="514"/>
      <c r="AV26" s="514"/>
      <c r="AW26" s="514"/>
      <c r="AX26" s="514"/>
      <c r="AY26" s="514"/>
      <c r="AZ26" s="514"/>
      <c r="BA26" s="515"/>
    </row>
    <row r="27" spans="1:53" s="55" customFormat="1" ht="13.5" customHeight="1">
      <c r="A27" s="55">
        <v>20</v>
      </c>
      <c r="C27" s="57"/>
      <c r="D27" s="566">
        <f>IF(ISNA(VLOOKUP(A12,入力シート!$B$83:$BF$92,3,FALSE)),"",VLOOKUP(A12,入力シート!$B$83:$BF$92,3,FALSE))</f>
        <v>0</v>
      </c>
      <c r="E27" s="566"/>
      <c r="F27" s="566"/>
      <c r="G27" s="566"/>
      <c r="H27" s="566"/>
      <c r="I27" s="566"/>
      <c r="J27" s="566"/>
      <c r="K27" s="566"/>
      <c r="L27" s="567"/>
      <c r="M27" s="483" t="str">
        <f>IF(VLOOKUP(A12,入力シート!$B$83:$BF$92,33,FALSE)="","",VLOOKUP(A12,入力シート!$B$83:$BF$92,33,FALSE))</f>
        <v/>
      </c>
      <c r="N27" s="484"/>
      <c r="O27" s="484"/>
      <c r="P27" s="485"/>
      <c r="Q27" s="519">
        <f>IF(ISNA(VLOOKUP(A12,入力シート!$B$83:$BF$92,33,FALSE)),"",VLOOKUP(A12,入力シート!$B$83:$BF$92,33,FALSE))</f>
        <v>0</v>
      </c>
      <c r="R27" s="520"/>
      <c r="S27" s="520"/>
      <c r="T27" s="520"/>
      <c r="U27" s="58" t="str">
        <f t="shared" ref="U27" si="7">IF(V27="","","×")</f>
        <v/>
      </c>
      <c r="V27" s="487" t="str">
        <f t="shared" ref="V27:V29" si="8">IF(M27="","","一式")</f>
        <v/>
      </c>
      <c r="W27" s="488"/>
      <c r="X27" s="483" t="str">
        <f>IF(U27="","",IF(($M$88-(SUM(入力シート!$AR$134:$AU$153,入力シート!$AR$158:$AU$167)))&gt;(入力シート!$T$12/入力シート!$BC$15),入力シート!$T$12*(入力シート!AH87/($M$88-(SUM(入力シート!$AR$134:$AU$153,入力シート!$AR$158:$AU$167)))),入力シート!AH87*入力シート!$BC$15))</f>
        <v/>
      </c>
      <c r="Y27" s="484"/>
      <c r="Z27" s="484"/>
      <c r="AA27" s="485"/>
      <c r="AB27" s="483" t="str">
        <f t="shared" ref="AB27:AB29" si="9">IFERROR(M27-X27,"")</f>
        <v/>
      </c>
      <c r="AC27" s="484"/>
      <c r="AD27" s="484"/>
      <c r="AE27" s="485"/>
      <c r="AF27" s="582"/>
      <c r="AG27" s="583"/>
      <c r="AH27" s="583"/>
      <c r="AI27" s="584"/>
      <c r="AJ27" s="765"/>
      <c r="AK27" s="766"/>
      <c r="AL27" s="514" t="str">
        <f>IF(M27="","",(VLOOKUP(A12,入力シート!$B$83:$BF$92,12,0)))</f>
        <v/>
      </c>
      <c r="AM27" s="514"/>
      <c r="AN27" s="514"/>
      <c r="AO27" s="514"/>
      <c r="AP27" s="514"/>
      <c r="AQ27" s="514"/>
      <c r="AR27" s="514"/>
      <c r="AS27" s="514"/>
      <c r="AT27" s="514"/>
      <c r="AU27" s="514"/>
      <c r="AV27" s="514"/>
      <c r="AW27" s="514"/>
      <c r="AX27" s="514"/>
      <c r="AY27" s="514"/>
      <c r="AZ27" s="514"/>
      <c r="BA27" s="515"/>
    </row>
    <row r="28" spans="1:53" s="55" customFormat="1" ht="13.5" customHeight="1">
      <c r="C28" s="56"/>
      <c r="D28" s="566">
        <f>IF(ISNA(VLOOKUP(A13,入力シート!$B$83:$BF$92,3,FALSE)),"",VLOOKUP(A13,入力シート!$B$83:$BF$92,3,FALSE))</f>
        <v>0</v>
      </c>
      <c r="E28" s="566"/>
      <c r="F28" s="566"/>
      <c r="G28" s="566"/>
      <c r="H28" s="566"/>
      <c r="I28" s="566"/>
      <c r="J28" s="566"/>
      <c r="K28" s="566"/>
      <c r="L28" s="567"/>
      <c r="M28" s="483" t="str">
        <f>IF(VLOOKUP(A13,入力シート!$B$83:$BF$92,33,FALSE)="","",VLOOKUP(A13,入力シート!$B$83:$BF$92,33,FALSE))</f>
        <v/>
      </c>
      <c r="N28" s="484"/>
      <c r="O28" s="484"/>
      <c r="P28" s="485"/>
      <c r="Q28" s="519">
        <f>IF(ISNA(VLOOKUP(A13,入力シート!$B$83:$BF$92,33,FALSE)),"",VLOOKUP(A13,入力シート!$B$83:$BF$92,33,FALSE))</f>
        <v>0</v>
      </c>
      <c r="R28" s="520"/>
      <c r="S28" s="520"/>
      <c r="T28" s="520"/>
      <c r="U28" s="58" t="str">
        <f>IF(V28="","","×")</f>
        <v/>
      </c>
      <c r="V28" s="487" t="str">
        <f t="shared" si="8"/>
        <v/>
      </c>
      <c r="W28" s="488"/>
      <c r="X28" s="483" t="str">
        <f>IF(U28="","",IF(($M$88-(SUM(入力シート!$AR$134:$AU$153,入力シート!$AR$158:$AU$167)))&gt;(入力シート!$T$12/入力シート!$BC$15),入力シート!$T$12*(入力シート!AH88/($M$88-(SUM(入力シート!$AR$134:$AU$153,入力シート!$AR$158:$AU$167)))),入力シート!AH88*入力シート!$BC$15))</f>
        <v/>
      </c>
      <c r="Y28" s="484"/>
      <c r="Z28" s="484"/>
      <c r="AA28" s="485"/>
      <c r="AB28" s="483" t="str">
        <f t="shared" si="9"/>
        <v/>
      </c>
      <c r="AC28" s="484"/>
      <c r="AD28" s="484"/>
      <c r="AE28" s="485"/>
      <c r="AF28" s="582"/>
      <c r="AG28" s="583"/>
      <c r="AH28" s="583"/>
      <c r="AI28" s="584"/>
      <c r="AJ28" s="765"/>
      <c r="AK28" s="766"/>
      <c r="AL28" s="514" t="str">
        <f>IF(M28="","",(VLOOKUP(A13,入力シート!$B$83:$BF$92,12,0)))</f>
        <v/>
      </c>
      <c r="AM28" s="514"/>
      <c r="AN28" s="514"/>
      <c r="AO28" s="514"/>
      <c r="AP28" s="514"/>
      <c r="AQ28" s="514"/>
      <c r="AR28" s="514"/>
      <c r="AS28" s="514"/>
      <c r="AT28" s="514"/>
      <c r="AU28" s="514"/>
      <c r="AV28" s="514"/>
      <c r="AW28" s="514"/>
      <c r="AX28" s="514"/>
      <c r="AY28" s="514"/>
      <c r="AZ28" s="514"/>
      <c r="BA28" s="515"/>
    </row>
    <row r="29" spans="1:53" s="55" customFormat="1" ht="13.5" customHeight="1">
      <c r="C29" s="56"/>
      <c r="D29" s="566">
        <f>IF(ISNA(VLOOKUP(A14,入力シート!$B$83:$BF$92,3,FALSE)),"",VLOOKUP(A14,入力シート!$B$83:$BF$92,3,FALSE))</f>
        <v>0</v>
      </c>
      <c r="E29" s="566"/>
      <c r="F29" s="566"/>
      <c r="G29" s="566"/>
      <c r="H29" s="566"/>
      <c r="I29" s="566"/>
      <c r="J29" s="566"/>
      <c r="K29" s="566"/>
      <c r="L29" s="567"/>
      <c r="M29" s="483" t="str">
        <f>IF(VLOOKUP(A14,入力シート!$B$83:$BF$92,33,FALSE)="","",VLOOKUP(A14,入力シート!$B$83:$BF$92,33,FALSE))</f>
        <v/>
      </c>
      <c r="N29" s="484"/>
      <c r="O29" s="484"/>
      <c r="P29" s="485"/>
      <c r="Q29" s="519">
        <f>IF(ISNA(VLOOKUP(A14,入力シート!$B$83:$BF$92,33,FALSE)),"",VLOOKUP(A14,入力シート!$B$83:$BF$92,33,FALSE))</f>
        <v>0</v>
      </c>
      <c r="R29" s="520"/>
      <c r="S29" s="520"/>
      <c r="T29" s="520"/>
      <c r="U29" s="58" t="str">
        <f t="shared" ref="U29" si="10">IF(V29="","","×")</f>
        <v/>
      </c>
      <c r="V29" s="487" t="str">
        <f t="shared" si="8"/>
        <v/>
      </c>
      <c r="W29" s="488"/>
      <c r="X29" s="483" t="str">
        <f>IF(U29="","",IF(($M$88-(SUM(入力シート!$AR$134:$AU$153,入力シート!$AR$158:$AU$167)))&gt;(入力シート!$T$12/入力シート!$BC$15),入力シート!$T$12*(入力シート!AH89/($M$88-(SUM(入力シート!$AR$134:$AU$153,入力シート!$AR$158:$AU$167)))),入力シート!AH89*入力シート!$BC$15))</f>
        <v/>
      </c>
      <c r="Y29" s="484"/>
      <c r="Z29" s="484"/>
      <c r="AA29" s="485"/>
      <c r="AB29" s="483" t="str">
        <f t="shared" si="9"/>
        <v/>
      </c>
      <c r="AC29" s="484"/>
      <c r="AD29" s="484"/>
      <c r="AE29" s="485"/>
      <c r="AF29" s="582"/>
      <c r="AG29" s="583"/>
      <c r="AH29" s="583"/>
      <c r="AI29" s="584"/>
      <c r="AJ29" s="765"/>
      <c r="AK29" s="766"/>
      <c r="AL29" s="514" t="str">
        <f>IF(M29="","",(VLOOKUP(A14,入力シート!$B$83:$BF$92,12,0)))</f>
        <v/>
      </c>
      <c r="AM29" s="514"/>
      <c r="AN29" s="514"/>
      <c r="AO29" s="514"/>
      <c r="AP29" s="514"/>
      <c r="AQ29" s="514"/>
      <c r="AR29" s="514"/>
      <c r="AS29" s="514"/>
      <c r="AT29" s="514"/>
      <c r="AU29" s="514"/>
      <c r="AV29" s="514"/>
      <c r="AW29" s="514"/>
      <c r="AX29" s="514"/>
      <c r="AY29" s="514"/>
      <c r="AZ29" s="514"/>
      <c r="BA29" s="515"/>
    </row>
    <row r="30" spans="1:53" s="55" customFormat="1" ht="13.5" customHeight="1">
      <c r="C30" s="57"/>
      <c r="D30" s="566">
        <f>IF(ISNA(VLOOKUP(A15,入力シート!$B$83:$BF$92,3,FALSE)),"",VLOOKUP(A15,入力シート!$B$83:$BF$92,3,FALSE))</f>
        <v>0</v>
      </c>
      <c r="E30" s="566"/>
      <c r="F30" s="566"/>
      <c r="G30" s="566"/>
      <c r="H30" s="566"/>
      <c r="I30" s="566"/>
      <c r="J30" s="566"/>
      <c r="K30" s="566"/>
      <c r="L30" s="567"/>
      <c r="M30" s="483" t="str">
        <f>IF(VLOOKUP(A15,入力シート!$B$83:$BF$92,33,FALSE)="","",VLOOKUP(A15,入力シート!$B$83:$BF$92,33,FALSE))</f>
        <v/>
      </c>
      <c r="N30" s="484"/>
      <c r="O30" s="484"/>
      <c r="P30" s="485"/>
      <c r="Q30" s="519">
        <f>IF(ISNA(VLOOKUP(A15,入力シート!$B$83:$BF$92,33,FALSE)),"",VLOOKUP(A15,入力シート!$B$83:$BF$92,33,FALSE))</f>
        <v>0</v>
      </c>
      <c r="R30" s="520"/>
      <c r="S30" s="520"/>
      <c r="T30" s="520"/>
      <c r="U30" s="58" t="str">
        <f>IF(V30="","","×")</f>
        <v/>
      </c>
      <c r="V30" s="487" t="str">
        <f>IF(M30="","","一式")</f>
        <v/>
      </c>
      <c r="W30" s="488"/>
      <c r="X30" s="483" t="str">
        <f>IF(U30="","",IF(($M$88-(SUM(入力シート!$AR$134:$AU$153,入力シート!$AR$158:$AU$167)))&gt;(入力シート!$T$12/入力シート!$BC$15),入力シート!$T$12*(入力シート!AH90/($M$88-(SUM(入力シート!$AR$134:$AU$153,入力シート!$AR$158:$AU$167)))),入力シート!AH90*入力シート!$BC$15))</f>
        <v/>
      </c>
      <c r="Y30" s="484"/>
      <c r="Z30" s="484"/>
      <c r="AA30" s="485"/>
      <c r="AB30" s="483" t="str">
        <f>IFERROR(M30-X30,"")</f>
        <v/>
      </c>
      <c r="AC30" s="484"/>
      <c r="AD30" s="484"/>
      <c r="AE30" s="485"/>
      <c r="AF30" s="582"/>
      <c r="AG30" s="583"/>
      <c r="AH30" s="583"/>
      <c r="AI30" s="584"/>
      <c r="AJ30" s="765"/>
      <c r="AK30" s="766"/>
      <c r="AL30" s="514" t="str">
        <f>IF(M30="","",(VLOOKUP(A15,入力シート!$B$83:$BF$92,12,0)))</f>
        <v/>
      </c>
      <c r="AM30" s="514"/>
      <c r="AN30" s="514"/>
      <c r="AO30" s="514"/>
      <c r="AP30" s="514"/>
      <c r="AQ30" s="514"/>
      <c r="AR30" s="514"/>
      <c r="AS30" s="514"/>
      <c r="AT30" s="514"/>
      <c r="AU30" s="514"/>
      <c r="AV30" s="514"/>
      <c r="AW30" s="514"/>
      <c r="AX30" s="514"/>
      <c r="AY30" s="514"/>
      <c r="AZ30" s="514"/>
      <c r="BA30" s="515"/>
    </row>
    <row r="31" spans="1:53" s="55" customFormat="1" ht="13.5" customHeight="1">
      <c r="C31" s="57"/>
      <c r="D31" s="566">
        <f>IF(ISNA(VLOOKUP(A16,入力シート!$B$83:$BF$92,3,FALSE)),"",VLOOKUP(A16,入力シート!$B$83:$BF$92,3,FALSE))</f>
        <v>0</v>
      </c>
      <c r="E31" s="566"/>
      <c r="F31" s="566"/>
      <c r="G31" s="566"/>
      <c r="H31" s="566"/>
      <c r="I31" s="566"/>
      <c r="J31" s="566"/>
      <c r="K31" s="566"/>
      <c r="L31" s="567"/>
      <c r="M31" s="483" t="str">
        <f>IF(VLOOKUP(A16,入力シート!$B$83:$BF$92,33,FALSE)="","",VLOOKUP(A16,入力シート!$B$83:$BF$92,33,FALSE))</f>
        <v/>
      </c>
      <c r="N31" s="484"/>
      <c r="O31" s="484"/>
      <c r="P31" s="485"/>
      <c r="Q31" s="519">
        <f>IF(ISNA(VLOOKUP(A16,入力シート!$B$83:$BF$92,33,FALSE)),"",VLOOKUP(A16,入力シート!$B$83:$BF$92,33,FALSE))</f>
        <v>0</v>
      </c>
      <c r="R31" s="520"/>
      <c r="S31" s="520"/>
      <c r="T31" s="520"/>
      <c r="U31" s="58" t="str">
        <f t="shared" ref="U31" si="11">IF(V31="","","×")</f>
        <v/>
      </c>
      <c r="V31" s="487" t="str">
        <f t="shared" ref="V31" si="12">IF(M31="","","一式")</f>
        <v/>
      </c>
      <c r="W31" s="488"/>
      <c r="X31" s="483" t="str">
        <f>IF(U31="","",IF(($M$88-(SUM(入力シート!$AR$134:$AU$153,入力シート!$AR$158:$AU$167)))&gt;(入力シート!$T$12/入力シート!$BC$15),入力シート!$T$12*(入力シート!AH91/($M$88-(SUM(入力シート!$AR$134:$AU$153,入力シート!$AR$158:$AU$167)))),入力シート!AH91*入力シート!$BC$15))</f>
        <v/>
      </c>
      <c r="Y31" s="484"/>
      <c r="Z31" s="484"/>
      <c r="AA31" s="485"/>
      <c r="AB31" s="483" t="str">
        <f t="shared" ref="AB31:AB32" si="13">IFERROR(M31-X31,"")</f>
        <v/>
      </c>
      <c r="AC31" s="484"/>
      <c r="AD31" s="484"/>
      <c r="AE31" s="485"/>
      <c r="AF31" s="582"/>
      <c r="AG31" s="583"/>
      <c r="AH31" s="583"/>
      <c r="AI31" s="584"/>
      <c r="AJ31" s="765"/>
      <c r="AK31" s="766"/>
      <c r="AL31" s="514" t="str">
        <f>IF(M31="","",(VLOOKUP(A16,入力シート!$B$83:$BF$92,12,0)))</f>
        <v/>
      </c>
      <c r="AM31" s="514"/>
      <c r="AN31" s="514"/>
      <c r="AO31" s="514"/>
      <c r="AP31" s="514"/>
      <c r="AQ31" s="514"/>
      <c r="AR31" s="514"/>
      <c r="AS31" s="514"/>
      <c r="AT31" s="514"/>
      <c r="AU31" s="514"/>
      <c r="AV31" s="514"/>
      <c r="AW31" s="514"/>
      <c r="AX31" s="514"/>
      <c r="AY31" s="514"/>
      <c r="AZ31" s="514"/>
      <c r="BA31" s="515"/>
    </row>
    <row r="32" spans="1:53" s="55" customFormat="1" ht="13.5" customHeight="1">
      <c r="C32" s="56"/>
      <c r="D32" s="566">
        <f>IF(ISNA(VLOOKUP(A17,入力シート!$B$83:$BF$92,3,FALSE)),"",VLOOKUP(A17,入力シート!$B$83:$BF$92,3,FALSE))</f>
        <v>0</v>
      </c>
      <c r="E32" s="566"/>
      <c r="F32" s="566"/>
      <c r="G32" s="566"/>
      <c r="H32" s="566"/>
      <c r="I32" s="566"/>
      <c r="J32" s="566"/>
      <c r="K32" s="566"/>
      <c r="L32" s="567"/>
      <c r="M32" s="483" t="str">
        <f>IF(VLOOKUP(A17,入力シート!$B$83:$BF$92,33,FALSE)="","",VLOOKUP(A17,入力シート!$B$83:$BF$92,33,FALSE))</f>
        <v/>
      </c>
      <c r="N32" s="484"/>
      <c r="O32" s="484"/>
      <c r="P32" s="485"/>
      <c r="Q32" s="519">
        <f>IF(ISNA(VLOOKUP(A17,入力シート!$B$83:$BF$92,33,FALSE)),"",VLOOKUP(A17,入力シート!$B$83:$BF$92,33,FALSE))</f>
        <v>0</v>
      </c>
      <c r="R32" s="520"/>
      <c r="S32" s="520"/>
      <c r="T32" s="520"/>
      <c r="U32" s="58" t="str">
        <f>IF(V32="","","×")</f>
        <v/>
      </c>
      <c r="V32" s="487" t="str">
        <f>IF(M32="","","一式")</f>
        <v/>
      </c>
      <c r="W32" s="488"/>
      <c r="X32" s="483" t="str">
        <f>IF(U32="","",IF(($M$88-(SUM(入力シート!$AR$134:$AU$153,入力シート!$AR$158:$AU$167)))&gt;(入力シート!$T$12/入力シート!$BC$15),入力シート!$T$12*(入力シート!AH92/($M$88-(SUM(入力シート!$AR$134:$AU$153,入力シート!$AR$158:$AU$167)))),入力シート!AH92*入力シート!$BC$15))</f>
        <v/>
      </c>
      <c r="Y32" s="484"/>
      <c r="Z32" s="484"/>
      <c r="AA32" s="485"/>
      <c r="AB32" s="483" t="str">
        <f t="shared" si="13"/>
        <v/>
      </c>
      <c r="AC32" s="484"/>
      <c r="AD32" s="484"/>
      <c r="AE32" s="485"/>
      <c r="AF32" s="582"/>
      <c r="AG32" s="583"/>
      <c r="AH32" s="583"/>
      <c r="AI32" s="584"/>
      <c r="AJ32" s="767"/>
      <c r="AK32" s="768"/>
      <c r="AL32" s="514" t="str">
        <f>IF(M32="","",(VLOOKUP(A17,入力シート!$B$83:$BF$92,12,0)))</f>
        <v/>
      </c>
      <c r="AM32" s="514"/>
      <c r="AN32" s="514"/>
      <c r="AO32" s="514"/>
      <c r="AP32" s="514"/>
      <c r="AQ32" s="514"/>
      <c r="AR32" s="514"/>
      <c r="AS32" s="514"/>
      <c r="AT32" s="514"/>
      <c r="AU32" s="514"/>
      <c r="AV32" s="514"/>
      <c r="AW32" s="514"/>
      <c r="AX32" s="514"/>
      <c r="AY32" s="514"/>
      <c r="AZ32" s="514"/>
      <c r="BA32" s="515"/>
    </row>
    <row r="33" spans="3:53" s="55" customFormat="1" ht="13.5" customHeight="1">
      <c r="C33" s="56"/>
      <c r="D33" s="564" t="s">
        <v>270</v>
      </c>
      <c r="E33" s="564"/>
      <c r="F33" s="564"/>
      <c r="G33" s="564"/>
      <c r="H33" s="564"/>
      <c r="I33" s="564"/>
      <c r="J33" s="564"/>
      <c r="K33" s="564"/>
      <c r="L33" s="565"/>
      <c r="M33" s="483"/>
      <c r="N33" s="484"/>
      <c r="O33" s="484"/>
      <c r="P33" s="485"/>
      <c r="Q33" s="519"/>
      <c r="R33" s="520"/>
      <c r="S33" s="520"/>
      <c r="T33" s="520"/>
      <c r="U33" s="58"/>
      <c r="V33" s="487"/>
      <c r="W33" s="488"/>
      <c r="X33" s="483"/>
      <c r="Y33" s="484"/>
      <c r="Z33" s="484"/>
      <c r="AA33" s="485"/>
      <c r="AB33" s="483"/>
      <c r="AC33" s="484"/>
      <c r="AD33" s="484"/>
      <c r="AE33" s="485"/>
      <c r="AF33" s="582"/>
      <c r="AG33" s="583"/>
      <c r="AH33" s="583"/>
      <c r="AI33" s="584"/>
      <c r="AJ33" s="60"/>
      <c r="AK33" s="60"/>
      <c r="AL33" s="61"/>
      <c r="AM33" s="61"/>
      <c r="AN33" s="61"/>
      <c r="AO33" s="61"/>
      <c r="AP33" s="61"/>
      <c r="AQ33" s="61"/>
      <c r="AR33" s="61"/>
      <c r="AS33" s="61"/>
      <c r="AT33" s="61"/>
      <c r="AU33" s="61"/>
      <c r="AV33" s="61"/>
      <c r="AW33" s="61"/>
      <c r="AX33" s="61"/>
      <c r="AY33" s="61"/>
      <c r="AZ33" s="61"/>
      <c r="BA33" s="62"/>
    </row>
    <row r="34" spans="3:53" s="55" customFormat="1" ht="13.5" customHeight="1">
      <c r="C34" s="56"/>
      <c r="D34" s="566">
        <f>IF(ISNA(VLOOKUP(A8,入力シート!$B$96:$AQ$115,3,FALSE)),"",VLOOKUP(A8,入力シート!$B$96:$AQ$115,3,FALSE))</f>
        <v>0</v>
      </c>
      <c r="E34" s="566"/>
      <c r="F34" s="566"/>
      <c r="G34" s="566"/>
      <c r="H34" s="566"/>
      <c r="I34" s="566"/>
      <c r="J34" s="566"/>
      <c r="K34" s="566"/>
      <c r="L34" s="567"/>
      <c r="M34" s="483" t="str">
        <f>IF(VLOOKUP(A8,入力シート!$B$96:$AQ$115,20,FALSE)="","",VLOOKUP(A8,入力シート!$B$96:$AQ$115,20,FALSE))</f>
        <v/>
      </c>
      <c r="N34" s="484"/>
      <c r="O34" s="484"/>
      <c r="P34" s="484"/>
      <c r="Q34" s="483">
        <f>IF(ISNA(VLOOKUP(A8,入力シート!$B$96:$AQ$115,20,FALSE)),"",VLOOKUP(A8,入力シート!$B$96:$AQ$115,20,FALSE))</f>
        <v>0</v>
      </c>
      <c r="R34" s="484"/>
      <c r="S34" s="484"/>
      <c r="T34" s="484"/>
      <c r="U34" s="58" t="str">
        <f t="shared" ref="U34:U53" si="14">IF(V34="","","×")</f>
        <v/>
      </c>
      <c r="V34" s="487" t="str">
        <f>IF(M34="","","一式")</f>
        <v/>
      </c>
      <c r="W34" s="488"/>
      <c r="X34" s="483" t="str">
        <f>IF(U34="","",IF(($M$88-(SUM(入力シート!$AR$134:$AU$153,入力シート!$AR$158:$AU$167)))&gt;(入力シート!$T$12/入力シート!$BC$15),入力シート!$T$12*(入力シート!U96/($M$88-(SUM(入力シート!$AR$134:$AU$153,入力シート!$AR$158:$AU$167)))),入力シート!U96*入力シート!$BC$15))</f>
        <v/>
      </c>
      <c r="Y34" s="484"/>
      <c r="Z34" s="484"/>
      <c r="AA34" s="485"/>
      <c r="AB34" s="483" t="str">
        <f t="shared" ref="AB34" si="15">IFERROR(M34-X34,"")</f>
        <v/>
      </c>
      <c r="AC34" s="484"/>
      <c r="AD34" s="484"/>
      <c r="AE34" s="485"/>
      <c r="AF34" s="582"/>
      <c r="AG34" s="583"/>
      <c r="AH34" s="583"/>
      <c r="AI34" s="584"/>
      <c r="AJ34" s="763" t="s">
        <v>271</v>
      </c>
      <c r="AK34" s="764"/>
      <c r="AL34" s="568" t="str">
        <f>IF(M34="","",(VLOOKUP(A8,入力シート!$B$96:$AQ$115,12,0)))</f>
        <v/>
      </c>
      <c r="AM34" s="568"/>
      <c r="AN34" s="568"/>
      <c r="AO34" s="568"/>
      <c r="AP34" s="568"/>
      <c r="AQ34" s="568"/>
      <c r="AR34" s="568"/>
      <c r="AS34" s="568"/>
      <c r="AT34" s="568"/>
      <c r="AU34" s="568"/>
      <c r="AV34" s="568"/>
      <c r="AW34" s="568"/>
      <c r="AX34" s="568"/>
      <c r="AY34" s="568"/>
      <c r="AZ34" s="568"/>
      <c r="BA34" s="569"/>
    </row>
    <row r="35" spans="3:53" s="55" customFormat="1" ht="13.5" customHeight="1">
      <c r="C35" s="56"/>
      <c r="D35" s="566">
        <f>IF(ISNA(VLOOKUP(A9,入力シート!$B$96:$AQ$115,3,FALSE)),"",VLOOKUP(A9,入力シート!$B$96:$AQ$115,3,FALSE))</f>
        <v>0</v>
      </c>
      <c r="E35" s="566"/>
      <c r="F35" s="566"/>
      <c r="G35" s="566"/>
      <c r="H35" s="566"/>
      <c r="I35" s="566"/>
      <c r="J35" s="566"/>
      <c r="K35" s="566"/>
      <c r="L35" s="567"/>
      <c r="M35" s="483" t="str">
        <f>IF(VLOOKUP(A9,入力シート!$B$96:$AQ$115,20,FALSE)="","",VLOOKUP(A9,入力シート!$B$96:$AQ$115,20,FALSE))</f>
        <v/>
      </c>
      <c r="N35" s="484"/>
      <c r="O35" s="484"/>
      <c r="P35" s="484"/>
      <c r="Q35" s="483">
        <f>IF(ISNA(VLOOKUP(A9,入力シート!$B$96:$AQ$115,20,FALSE)),"",VLOOKUP(A9,入力シート!$B$96:$AQ$115,20,FALSE))</f>
        <v>0</v>
      </c>
      <c r="R35" s="484"/>
      <c r="S35" s="484"/>
      <c r="T35" s="484"/>
      <c r="U35" s="58" t="str">
        <f t="shared" si="14"/>
        <v/>
      </c>
      <c r="V35" s="487" t="str">
        <f t="shared" ref="V35:V53" si="16">IF(M35="","","一式")</f>
        <v/>
      </c>
      <c r="W35" s="488"/>
      <c r="X35" s="483" t="str">
        <f>IF(U35="","",IF(($M$88-(SUM(入力シート!$AR$134:$AU$153,入力シート!$AR$158:$AU$167)))&gt;(入力シート!$T$12/入力シート!$BC$15),入力シート!$T$12*(入力シート!U97/($M$88-(SUM(入力シート!$AR$134:$AU$153,入力シート!$AR$158:$AU$167)))),入力シート!U97*入力シート!$BC$15))</f>
        <v/>
      </c>
      <c r="Y35" s="484"/>
      <c r="Z35" s="484"/>
      <c r="AA35" s="485"/>
      <c r="AB35" s="483" t="str">
        <f t="shared" ref="AB35:AB53" si="17">IFERROR(M35-X35,"")</f>
        <v/>
      </c>
      <c r="AC35" s="484"/>
      <c r="AD35" s="484"/>
      <c r="AE35" s="485"/>
      <c r="AF35" s="582"/>
      <c r="AG35" s="583"/>
      <c r="AH35" s="583"/>
      <c r="AI35" s="584"/>
      <c r="AJ35" s="765"/>
      <c r="AK35" s="766"/>
      <c r="AL35" s="568" t="str">
        <f>IF(M35="","",(VLOOKUP(A9,入力シート!$B$96:$AQ$115,12,0)))</f>
        <v/>
      </c>
      <c r="AM35" s="568"/>
      <c r="AN35" s="568"/>
      <c r="AO35" s="568"/>
      <c r="AP35" s="568"/>
      <c r="AQ35" s="568"/>
      <c r="AR35" s="568"/>
      <c r="AS35" s="568"/>
      <c r="AT35" s="568"/>
      <c r="AU35" s="568"/>
      <c r="AV35" s="568"/>
      <c r="AW35" s="568"/>
      <c r="AX35" s="568"/>
      <c r="AY35" s="568"/>
      <c r="AZ35" s="568"/>
      <c r="BA35" s="569"/>
    </row>
    <row r="36" spans="3:53" s="55" customFormat="1" ht="13.5" customHeight="1">
      <c r="C36" s="56"/>
      <c r="D36" s="566">
        <f>IF(ISNA(VLOOKUP(A10,入力シート!$B$96:$AQ$115,3,FALSE)),"",VLOOKUP(A10,入力シート!$B$96:$AQ$115,3,FALSE))</f>
        <v>0</v>
      </c>
      <c r="E36" s="566"/>
      <c r="F36" s="566"/>
      <c r="G36" s="566"/>
      <c r="H36" s="566"/>
      <c r="I36" s="566"/>
      <c r="J36" s="566"/>
      <c r="K36" s="566"/>
      <c r="L36" s="567"/>
      <c r="M36" s="483" t="str">
        <f>IF(VLOOKUP(A10,入力シート!$B$96:$AQ$115,20,FALSE)="","",VLOOKUP(A10,入力シート!$B$96:$AQ$115,20,FALSE))</f>
        <v/>
      </c>
      <c r="N36" s="484"/>
      <c r="O36" s="484"/>
      <c r="P36" s="484"/>
      <c r="Q36" s="483">
        <f>IF(ISNA(VLOOKUP(A10,入力シート!$B$96:$AQ$115,20,FALSE)),"",VLOOKUP(A10,入力シート!$B$96:$AQ$115,20,FALSE))</f>
        <v>0</v>
      </c>
      <c r="R36" s="484"/>
      <c r="S36" s="484"/>
      <c r="T36" s="484"/>
      <c r="U36" s="58" t="str">
        <f t="shared" si="14"/>
        <v/>
      </c>
      <c r="V36" s="487" t="str">
        <f t="shared" si="16"/>
        <v/>
      </c>
      <c r="W36" s="488"/>
      <c r="X36" s="483" t="str">
        <f>IF(U36="","",IF(($M$88-(SUM(入力シート!$AR$134:$AU$153,入力シート!$AR$158:$AU$167)))&gt;(入力シート!$T$12/入力シート!$BC$15),入力シート!$T$12*(入力シート!U98/($M$88-(SUM(入力シート!$AR$134:$AU$153,入力シート!$AR$158:$AU$167)))),入力シート!U98*入力シート!$BC$15))</f>
        <v/>
      </c>
      <c r="Y36" s="484"/>
      <c r="Z36" s="484"/>
      <c r="AA36" s="485"/>
      <c r="AB36" s="483" t="str">
        <f t="shared" si="17"/>
        <v/>
      </c>
      <c r="AC36" s="484"/>
      <c r="AD36" s="484"/>
      <c r="AE36" s="485"/>
      <c r="AF36" s="582"/>
      <c r="AG36" s="583"/>
      <c r="AH36" s="583"/>
      <c r="AI36" s="584"/>
      <c r="AJ36" s="765"/>
      <c r="AK36" s="766"/>
      <c r="AL36" s="568" t="str">
        <f>IF(M36="","",(VLOOKUP(A10,入力シート!$B$96:$AQ$115,12,0)))</f>
        <v/>
      </c>
      <c r="AM36" s="568"/>
      <c r="AN36" s="568"/>
      <c r="AO36" s="568"/>
      <c r="AP36" s="568"/>
      <c r="AQ36" s="568"/>
      <c r="AR36" s="568"/>
      <c r="AS36" s="568"/>
      <c r="AT36" s="568"/>
      <c r="AU36" s="568"/>
      <c r="AV36" s="568"/>
      <c r="AW36" s="568"/>
      <c r="AX36" s="568"/>
      <c r="AY36" s="568"/>
      <c r="AZ36" s="568"/>
      <c r="BA36" s="569"/>
    </row>
    <row r="37" spans="3:53" s="55" customFormat="1" ht="13.5" customHeight="1">
      <c r="C37" s="56"/>
      <c r="D37" s="566">
        <f>IF(ISNA(VLOOKUP(A11,入力シート!$B$96:$AQ$115,3,FALSE)),"",VLOOKUP(A11,入力シート!$B$96:$AQ$115,3,FALSE))</f>
        <v>0</v>
      </c>
      <c r="E37" s="566"/>
      <c r="F37" s="566"/>
      <c r="G37" s="566"/>
      <c r="H37" s="566"/>
      <c r="I37" s="566"/>
      <c r="J37" s="566"/>
      <c r="K37" s="566"/>
      <c r="L37" s="567"/>
      <c r="M37" s="483" t="str">
        <f>IF(VLOOKUP(A11,入力シート!$B$96:$AQ$115,20,FALSE)="","",VLOOKUP(A11,入力シート!$B$96:$AQ$115,20,FALSE))</f>
        <v/>
      </c>
      <c r="N37" s="484"/>
      <c r="O37" s="484"/>
      <c r="P37" s="484"/>
      <c r="Q37" s="483">
        <f>IF(ISNA(VLOOKUP(A11,入力シート!$B$96:$AQ$115,20,FALSE)),"",VLOOKUP(A11,入力シート!$B$96:$AQ$115,20,FALSE))</f>
        <v>0</v>
      </c>
      <c r="R37" s="484"/>
      <c r="S37" s="484"/>
      <c r="T37" s="484"/>
      <c r="U37" s="58" t="str">
        <f t="shared" si="14"/>
        <v/>
      </c>
      <c r="V37" s="487" t="str">
        <f t="shared" si="16"/>
        <v/>
      </c>
      <c r="W37" s="488"/>
      <c r="X37" s="483" t="str">
        <f>IF(U37="","",IF(($M$88-(SUM(入力シート!$AR$134:$AU$153,入力シート!$AR$158:$AU$167)))&gt;(入力シート!$T$12/入力シート!$BC$15),入力シート!$T$12*(入力シート!U99/($M$88-(SUM(入力シート!$AR$134:$AU$153,入力シート!$AR$158:$AU$167)))),入力シート!U99*入力シート!$BC$15))</f>
        <v/>
      </c>
      <c r="Y37" s="484"/>
      <c r="Z37" s="484"/>
      <c r="AA37" s="485"/>
      <c r="AB37" s="483" t="str">
        <f t="shared" si="17"/>
        <v/>
      </c>
      <c r="AC37" s="484"/>
      <c r="AD37" s="484"/>
      <c r="AE37" s="485"/>
      <c r="AF37" s="582"/>
      <c r="AG37" s="583"/>
      <c r="AH37" s="583"/>
      <c r="AI37" s="584"/>
      <c r="AJ37" s="765"/>
      <c r="AK37" s="766"/>
      <c r="AL37" s="568" t="str">
        <f>IF(M37="","",(VLOOKUP(A11,入力シート!$B$96:$AQ$115,12,0)))</f>
        <v/>
      </c>
      <c r="AM37" s="568"/>
      <c r="AN37" s="568"/>
      <c r="AO37" s="568"/>
      <c r="AP37" s="568"/>
      <c r="AQ37" s="568"/>
      <c r="AR37" s="568"/>
      <c r="AS37" s="568"/>
      <c r="AT37" s="568"/>
      <c r="AU37" s="568"/>
      <c r="AV37" s="568"/>
      <c r="AW37" s="568"/>
      <c r="AX37" s="568"/>
      <c r="AY37" s="568"/>
      <c r="AZ37" s="568"/>
      <c r="BA37" s="569"/>
    </row>
    <row r="38" spans="3:53" s="55" customFormat="1" ht="13.5" customHeight="1">
      <c r="C38" s="56"/>
      <c r="D38" s="566">
        <f>IF(ISNA(VLOOKUP(A12,入力シート!$B$96:$AQ$115,3,FALSE)),"",VLOOKUP(A12,入力シート!$B$96:$AQ$115,3,FALSE))</f>
        <v>0</v>
      </c>
      <c r="E38" s="566"/>
      <c r="F38" s="566"/>
      <c r="G38" s="566"/>
      <c r="H38" s="566"/>
      <c r="I38" s="566"/>
      <c r="J38" s="566"/>
      <c r="K38" s="566"/>
      <c r="L38" s="567"/>
      <c r="M38" s="483" t="str">
        <f>IF(VLOOKUP(A12,入力シート!$B$96:$AQ$115,20,FALSE)="","",VLOOKUP(A12,入力シート!$B$96:$AQ$115,20,FALSE))</f>
        <v/>
      </c>
      <c r="N38" s="484"/>
      <c r="O38" s="484"/>
      <c r="P38" s="484"/>
      <c r="Q38" s="483">
        <f>IF(ISNA(VLOOKUP(A12,入力シート!$B$96:$AQ$115,20,FALSE)),"",VLOOKUP(A12,入力シート!$B$96:$AQ$115,20,FALSE))</f>
        <v>0</v>
      </c>
      <c r="R38" s="484"/>
      <c r="S38" s="484"/>
      <c r="T38" s="484"/>
      <c r="U38" s="58" t="str">
        <f t="shared" si="14"/>
        <v/>
      </c>
      <c r="V38" s="487" t="str">
        <f t="shared" si="16"/>
        <v/>
      </c>
      <c r="W38" s="488"/>
      <c r="X38" s="483" t="str">
        <f>IF(U38="","",IF(($M$88-(SUM(入力シート!$AR$134:$AU$153,入力シート!$AR$158:$AU$167)))&gt;(入力シート!$T$12/入力シート!$BC$15),入力シート!$T$12*(入力シート!U100/($M$88-(SUM(入力シート!$AR$134:$AU$153,入力シート!$AR$158:$AU$167)))),入力シート!U100*入力シート!$BC$15))</f>
        <v/>
      </c>
      <c r="Y38" s="484"/>
      <c r="Z38" s="484"/>
      <c r="AA38" s="485"/>
      <c r="AB38" s="483" t="str">
        <f t="shared" si="17"/>
        <v/>
      </c>
      <c r="AC38" s="484"/>
      <c r="AD38" s="484"/>
      <c r="AE38" s="485"/>
      <c r="AF38" s="582"/>
      <c r="AG38" s="583"/>
      <c r="AH38" s="583"/>
      <c r="AI38" s="584"/>
      <c r="AJ38" s="765"/>
      <c r="AK38" s="766"/>
      <c r="AL38" s="568" t="str">
        <f>IF(M38="","",(VLOOKUP(A12,入力シート!$B$96:$AQ$115,12,0)))</f>
        <v/>
      </c>
      <c r="AM38" s="568"/>
      <c r="AN38" s="568"/>
      <c r="AO38" s="568"/>
      <c r="AP38" s="568"/>
      <c r="AQ38" s="568"/>
      <c r="AR38" s="568"/>
      <c r="AS38" s="568"/>
      <c r="AT38" s="568"/>
      <c r="AU38" s="568"/>
      <c r="AV38" s="568"/>
      <c r="AW38" s="568"/>
      <c r="AX38" s="568"/>
      <c r="AY38" s="568"/>
      <c r="AZ38" s="568"/>
      <c r="BA38" s="569"/>
    </row>
    <row r="39" spans="3:53" s="55" customFormat="1" ht="13.5" customHeight="1">
      <c r="C39" s="56"/>
      <c r="D39" s="566">
        <f>IF(ISNA(VLOOKUP(A13,入力シート!$B$96:$AQ$115,3,FALSE)),"",VLOOKUP(A13,入力シート!$B$96:$AQ$115,3,FALSE))</f>
        <v>0</v>
      </c>
      <c r="E39" s="566"/>
      <c r="F39" s="566"/>
      <c r="G39" s="566"/>
      <c r="H39" s="566"/>
      <c r="I39" s="566"/>
      <c r="J39" s="566"/>
      <c r="K39" s="566"/>
      <c r="L39" s="567"/>
      <c r="M39" s="483" t="str">
        <f>IF(VLOOKUP(A13,入力シート!$B$96:$AQ$115,20,FALSE)="","",VLOOKUP(A13,入力シート!$B$96:$AQ$115,20,FALSE))</f>
        <v/>
      </c>
      <c r="N39" s="484"/>
      <c r="O39" s="484"/>
      <c r="P39" s="484"/>
      <c r="Q39" s="483">
        <f>IF(ISNA(VLOOKUP(A13,入力シート!$B$96:$AQ$115,20,FALSE)),"",VLOOKUP(A13,入力シート!$B$96:$AQ$115,20,FALSE))</f>
        <v>0</v>
      </c>
      <c r="R39" s="484"/>
      <c r="S39" s="484"/>
      <c r="T39" s="484"/>
      <c r="U39" s="58" t="str">
        <f t="shared" si="14"/>
        <v/>
      </c>
      <c r="V39" s="487" t="str">
        <f t="shared" si="16"/>
        <v/>
      </c>
      <c r="W39" s="488"/>
      <c r="X39" s="483" t="str">
        <f>IF(U39="","",IF(($M$88-(SUM(入力シート!$AR$134:$AU$153,入力シート!$AR$158:$AU$167)))&gt;(入力シート!$T$12/入力シート!$BC$15),入力シート!$T$12*(入力シート!U101/($M$88-(SUM(入力シート!$AR$134:$AU$153,入力シート!$AR$158:$AU$167)))),入力シート!U101*入力シート!$BC$15))</f>
        <v/>
      </c>
      <c r="Y39" s="484"/>
      <c r="Z39" s="484"/>
      <c r="AA39" s="485"/>
      <c r="AB39" s="483" t="str">
        <f t="shared" si="17"/>
        <v/>
      </c>
      <c r="AC39" s="484"/>
      <c r="AD39" s="484"/>
      <c r="AE39" s="485"/>
      <c r="AF39" s="582"/>
      <c r="AG39" s="583"/>
      <c r="AH39" s="583"/>
      <c r="AI39" s="584"/>
      <c r="AJ39" s="765"/>
      <c r="AK39" s="766"/>
      <c r="AL39" s="568" t="str">
        <f>IF(M39="","",(VLOOKUP(A13,入力シート!$B$96:$AQ$115,12,0)))</f>
        <v/>
      </c>
      <c r="AM39" s="568"/>
      <c r="AN39" s="568"/>
      <c r="AO39" s="568"/>
      <c r="AP39" s="568"/>
      <c r="AQ39" s="568"/>
      <c r="AR39" s="568"/>
      <c r="AS39" s="568"/>
      <c r="AT39" s="568"/>
      <c r="AU39" s="568"/>
      <c r="AV39" s="568"/>
      <c r="AW39" s="568"/>
      <c r="AX39" s="568"/>
      <c r="AY39" s="568"/>
      <c r="AZ39" s="568"/>
      <c r="BA39" s="569"/>
    </row>
    <row r="40" spans="3:53" s="55" customFormat="1" ht="13.5" customHeight="1">
      <c r="C40" s="56"/>
      <c r="D40" s="566">
        <f>IF(ISNA(VLOOKUP(A14,入力シート!$B$96:$AQ$115,3,FALSE)),"",VLOOKUP(A14,入力シート!$B$96:$AQ$115,3,FALSE))</f>
        <v>0</v>
      </c>
      <c r="E40" s="566"/>
      <c r="F40" s="566"/>
      <c r="G40" s="566"/>
      <c r="H40" s="566"/>
      <c r="I40" s="566"/>
      <c r="J40" s="566"/>
      <c r="K40" s="566"/>
      <c r="L40" s="567"/>
      <c r="M40" s="483" t="str">
        <f>IF(VLOOKUP(A14,入力シート!$B$96:$AQ$115,20,FALSE)="","",VLOOKUP(A14,入力シート!$B$96:$AQ$115,20,FALSE))</f>
        <v/>
      </c>
      <c r="N40" s="484"/>
      <c r="O40" s="484"/>
      <c r="P40" s="484"/>
      <c r="Q40" s="483">
        <f>IF(ISNA(VLOOKUP(A14,入力シート!$B$96:$AQ$115,20,FALSE)),"",VLOOKUP(A14,入力シート!$B$96:$AQ$115,20,FALSE))</f>
        <v>0</v>
      </c>
      <c r="R40" s="484"/>
      <c r="S40" s="484"/>
      <c r="T40" s="484"/>
      <c r="U40" s="58" t="str">
        <f t="shared" si="14"/>
        <v/>
      </c>
      <c r="V40" s="487" t="str">
        <f t="shared" si="16"/>
        <v/>
      </c>
      <c r="W40" s="488"/>
      <c r="X40" s="483" t="str">
        <f>IF(U40="","",IF(($M$88-(SUM(入力シート!$AR$134:$AU$153,入力シート!$AR$158:$AU$167)))&gt;(入力シート!$T$12/入力シート!$BC$15),入力シート!$T$12*(入力シート!U102/($M$88-(SUM(入力シート!$AR$134:$AU$153,入力シート!$AR$158:$AU$167)))),入力シート!U102*入力シート!$BC$15))</f>
        <v/>
      </c>
      <c r="Y40" s="484"/>
      <c r="Z40" s="484"/>
      <c r="AA40" s="485"/>
      <c r="AB40" s="483" t="str">
        <f t="shared" si="17"/>
        <v/>
      </c>
      <c r="AC40" s="484"/>
      <c r="AD40" s="484"/>
      <c r="AE40" s="485"/>
      <c r="AF40" s="582"/>
      <c r="AG40" s="583"/>
      <c r="AH40" s="583"/>
      <c r="AI40" s="584"/>
      <c r="AJ40" s="765"/>
      <c r="AK40" s="766"/>
      <c r="AL40" s="568" t="str">
        <f>IF(M40="","",(VLOOKUP(A14,入力シート!$B$96:$AQ$115,12,0)))</f>
        <v/>
      </c>
      <c r="AM40" s="568"/>
      <c r="AN40" s="568"/>
      <c r="AO40" s="568"/>
      <c r="AP40" s="568"/>
      <c r="AQ40" s="568"/>
      <c r="AR40" s="568"/>
      <c r="AS40" s="568"/>
      <c r="AT40" s="568"/>
      <c r="AU40" s="568"/>
      <c r="AV40" s="568"/>
      <c r="AW40" s="568"/>
      <c r="AX40" s="568"/>
      <c r="AY40" s="568"/>
      <c r="AZ40" s="568"/>
      <c r="BA40" s="569"/>
    </row>
    <row r="41" spans="3:53" s="55" customFormat="1" ht="13.5" customHeight="1">
      <c r="C41" s="56"/>
      <c r="D41" s="566">
        <f>IF(ISNA(VLOOKUP(A15,入力シート!$B$96:$AQ$115,3,FALSE)),"",VLOOKUP(A15,入力シート!$B$96:$AQ$115,3,FALSE))</f>
        <v>0</v>
      </c>
      <c r="E41" s="566"/>
      <c r="F41" s="566"/>
      <c r="G41" s="566"/>
      <c r="H41" s="566"/>
      <c r="I41" s="566"/>
      <c r="J41" s="566"/>
      <c r="K41" s="566"/>
      <c r="L41" s="567"/>
      <c r="M41" s="483" t="str">
        <f>IF(VLOOKUP(A15,入力シート!$B$96:$AQ$115,20,FALSE)="","",VLOOKUP(A15,入力シート!$B$96:$AQ$115,20,FALSE))</f>
        <v/>
      </c>
      <c r="N41" s="484"/>
      <c r="O41" s="484"/>
      <c r="P41" s="484"/>
      <c r="Q41" s="483">
        <f>IF(ISNA(VLOOKUP(A15,入力シート!$B$96:$AQ$115,20,FALSE)),"",VLOOKUP(A15,入力シート!$B$96:$AQ$115,20,FALSE))</f>
        <v>0</v>
      </c>
      <c r="R41" s="484"/>
      <c r="S41" s="484"/>
      <c r="T41" s="484"/>
      <c r="U41" s="58" t="str">
        <f t="shared" si="14"/>
        <v/>
      </c>
      <c r="V41" s="487" t="str">
        <f t="shared" si="16"/>
        <v/>
      </c>
      <c r="W41" s="488"/>
      <c r="X41" s="483" t="str">
        <f>IF(U41="","",IF(($M$88-(SUM(入力シート!$AR$134:$AU$153,入力シート!$AR$158:$AU$167)))&gt;(入力シート!$T$12/入力シート!$BC$15),入力シート!$T$12*(入力シート!U103/($M$88-(SUM(入力シート!$AR$134:$AU$153,入力シート!$AR$158:$AU$167)))),入力シート!U103*入力シート!$BC$15))</f>
        <v/>
      </c>
      <c r="Y41" s="484"/>
      <c r="Z41" s="484"/>
      <c r="AA41" s="485"/>
      <c r="AB41" s="483" t="str">
        <f t="shared" si="17"/>
        <v/>
      </c>
      <c r="AC41" s="484"/>
      <c r="AD41" s="484"/>
      <c r="AE41" s="485"/>
      <c r="AF41" s="582"/>
      <c r="AG41" s="583"/>
      <c r="AH41" s="583"/>
      <c r="AI41" s="584"/>
      <c r="AJ41" s="765"/>
      <c r="AK41" s="766"/>
      <c r="AL41" s="568" t="str">
        <f>IF(M41="","",(VLOOKUP(A15,入力シート!$B$96:$AQ$115,12,0)))</f>
        <v/>
      </c>
      <c r="AM41" s="568"/>
      <c r="AN41" s="568"/>
      <c r="AO41" s="568"/>
      <c r="AP41" s="568"/>
      <c r="AQ41" s="568"/>
      <c r="AR41" s="568"/>
      <c r="AS41" s="568"/>
      <c r="AT41" s="568"/>
      <c r="AU41" s="568"/>
      <c r="AV41" s="568"/>
      <c r="AW41" s="568"/>
      <c r="AX41" s="568"/>
      <c r="AY41" s="568"/>
      <c r="AZ41" s="568"/>
      <c r="BA41" s="569"/>
    </row>
    <row r="42" spans="3:53" s="55" customFormat="1" ht="13.5" customHeight="1">
      <c r="C42" s="56"/>
      <c r="D42" s="566">
        <f>IF(ISNA(VLOOKUP(A16,入力シート!$B$96:$AQ$115,3,FALSE)),"",VLOOKUP(A16,入力シート!$B$96:$AQ$115,3,FALSE))</f>
        <v>0</v>
      </c>
      <c r="E42" s="566"/>
      <c r="F42" s="566"/>
      <c r="G42" s="566"/>
      <c r="H42" s="566"/>
      <c r="I42" s="566"/>
      <c r="J42" s="566"/>
      <c r="K42" s="566"/>
      <c r="L42" s="567"/>
      <c r="M42" s="483" t="str">
        <f>IF(VLOOKUP(A16,入力シート!$B$96:$AQ$115,20,FALSE)="","",VLOOKUP(A16,入力シート!$B$96:$AQ$115,20,FALSE))</f>
        <v/>
      </c>
      <c r="N42" s="484"/>
      <c r="O42" s="484"/>
      <c r="P42" s="484"/>
      <c r="Q42" s="483">
        <f>IF(ISNA(VLOOKUP(A16,入力シート!$B$96:$AQ$115,20,FALSE)),"",VLOOKUP(A16,入力シート!$B$96:$AQ$115,20,FALSE))</f>
        <v>0</v>
      </c>
      <c r="R42" s="484"/>
      <c r="S42" s="484"/>
      <c r="T42" s="484"/>
      <c r="U42" s="58" t="str">
        <f t="shared" si="14"/>
        <v/>
      </c>
      <c r="V42" s="487" t="str">
        <f t="shared" si="16"/>
        <v/>
      </c>
      <c r="W42" s="488"/>
      <c r="X42" s="483" t="str">
        <f>IF(U42="","",IF(($M$88-(SUM(入力シート!$AR$134:$AU$153,入力シート!$AR$158:$AU$167)))&gt;(入力シート!$T$12/入力シート!$BC$15),入力シート!$T$12*(入力シート!U104/($M$88-(SUM(入力シート!$AR$134:$AU$153,入力シート!$AR$158:$AU$167)))),入力シート!U104*入力シート!$BC$15))</f>
        <v/>
      </c>
      <c r="Y42" s="484"/>
      <c r="Z42" s="484"/>
      <c r="AA42" s="485"/>
      <c r="AB42" s="483" t="str">
        <f t="shared" si="17"/>
        <v/>
      </c>
      <c r="AC42" s="484"/>
      <c r="AD42" s="484"/>
      <c r="AE42" s="485"/>
      <c r="AF42" s="582"/>
      <c r="AG42" s="583"/>
      <c r="AH42" s="583"/>
      <c r="AI42" s="584"/>
      <c r="AJ42" s="765"/>
      <c r="AK42" s="766"/>
      <c r="AL42" s="568" t="str">
        <f>IF(M42="","",(VLOOKUP(A16,入力シート!$B$96:$AQ$115,12,0)))</f>
        <v/>
      </c>
      <c r="AM42" s="568"/>
      <c r="AN42" s="568"/>
      <c r="AO42" s="568"/>
      <c r="AP42" s="568"/>
      <c r="AQ42" s="568"/>
      <c r="AR42" s="568"/>
      <c r="AS42" s="568"/>
      <c r="AT42" s="568"/>
      <c r="AU42" s="568"/>
      <c r="AV42" s="568"/>
      <c r="AW42" s="568"/>
      <c r="AX42" s="568"/>
      <c r="AY42" s="568"/>
      <c r="AZ42" s="568"/>
      <c r="BA42" s="569"/>
    </row>
    <row r="43" spans="3:53" s="55" customFormat="1" ht="13.5" customHeight="1">
      <c r="C43" s="56"/>
      <c r="D43" s="566">
        <f>IF(ISNA(VLOOKUP(A17,入力シート!$B$96:$AQ$115,3,FALSE)),"",VLOOKUP(A17,入力シート!$B$96:$AQ$115,3,FALSE))</f>
        <v>0</v>
      </c>
      <c r="E43" s="566"/>
      <c r="F43" s="566"/>
      <c r="G43" s="566"/>
      <c r="H43" s="566"/>
      <c r="I43" s="566"/>
      <c r="J43" s="566"/>
      <c r="K43" s="566"/>
      <c r="L43" s="567"/>
      <c r="M43" s="483" t="str">
        <f>IF(VLOOKUP(A17,入力シート!$B$96:$AQ$115,20,FALSE)="","",VLOOKUP(A17,入力シート!$B$96:$AQ$115,20,FALSE))</f>
        <v/>
      </c>
      <c r="N43" s="484"/>
      <c r="O43" s="484"/>
      <c r="P43" s="484"/>
      <c r="Q43" s="483">
        <f>IF(ISNA(VLOOKUP(A17,入力シート!$B$96:$AQ$115,20,FALSE)),"",VLOOKUP(A17,入力シート!$B$96:$AQ$115,20,FALSE))</f>
        <v>0</v>
      </c>
      <c r="R43" s="484"/>
      <c r="S43" s="484"/>
      <c r="T43" s="484"/>
      <c r="U43" s="58" t="str">
        <f t="shared" si="14"/>
        <v/>
      </c>
      <c r="V43" s="487" t="str">
        <f t="shared" si="16"/>
        <v/>
      </c>
      <c r="W43" s="488"/>
      <c r="X43" s="483" t="str">
        <f>IF(U43="","",IF(($M$88-(SUM(入力シート!$AR$134:$AU$153,入力シート!$AR$158:$AU$167)))&gt;(入力シート!$T$12/入力シート!$BC$15),入力シート!$T$12*(入力シート!U105/($M$88-(SUM(入力シート!$AR$134:$AU$153,入力シート!$AR$158:$AU$167)))),入力シート!U105*入力シート!$BC$15))</f>
        <v/>
      </c>
      <c r="Y43" s="484"/>
      <c r="Z43" s="484"/>
      <c r="AA43" s="485"/>
      <c r="AB43" s="483" t="str">
        <f t="shared" si="17"/>
        <v/>
      </c>
      <c r="AC43" s="484"/>
      <c r="AD43" s="484"/>
      <c r="AE43" s="485"/>
      <c r="AF43" s="582"/>
      <c r="AG43" s="583"/>
      <c r="AH43" s="583"/>
      <c r="AI43" s="584"/>
      <c r="AJ43" s="765"/>
      <c r="AK43" s="766"/>
      <c r="AL43" s="568" t="str">
        <f>IF(M43="","",(VLOOKUP(A17,入力シート!$B$96:$AQ$115,12,0)))</f>
        <v/>
      </c>
      <c r="AM43" s="568"/>
      <c r="AN43" s="568"/>
      <c r="AO43" s="568"/>
      <c r="AP43" s="568"/>
      <c r="AQ43" s="568"/>
      <c r="AR43" s="568"/>
      <c r="AS43" s="568"/>
      <c r="AT43" s="568"/>
      <c r="AU43" s="568"/>
      <c r="AV43" s="568"/>
      <c r="AW43" s="568"/>
      <c r="AX43" s="568"/>
      <c r="AY43" s="568"/>
      <c r="AZ43" s="568"/>
      <c r="BA43" s="569"/>
    </row>
    <row r="44" spans="3:53" s="55" customFormat="1" ht="13.5" customHeight="1">
      <c r="C44" s="56"/>
      <c r="D44" s="566">
        <f>IF(ISNA(VLOOKUP(A18,入力シート!$B$96:$AQ$115,3,FALSE)),"",VLOOKUP(A18,入力シート!$B$96:$AQ$115,3,FALSE))</f>
        <v>0</v>
      </c>
      <c r="E44" s="566"/>
      <c r="F44" s="566"/>
      <c r="G44" s="566"/>
      <c r="H44" s="566"/>
      <c r="I44" s="566"/>
      <c r="J44" s="566"/>
      <c r="K44" s="566"/>
      <c r="L44" s="567"/>
      <c r="M44" s="483" t="str">
        <f>IF(VLOOKUP(A18,入力シート!$B$96:$AQ$115,20,FALSE)="","",VLOOKUP(A18,入力シート!$B$96:$AQ$115,20,FALSE))</f>
        <v/>
      </c>
      <c r="N44" s="484"/>
      <c r="O44" s="484"/>
      <c r="P44" s="484"/>
      <c r="Q44" s="483">
        <f>IF(ISNA(VLOOKUP(A18,入力シート!$B$96:$AQ$115,20,FALSE)),"",VLOOKUP(A18,入力シート!$B$96:$AQ$115,20,FALSE))</f>
        <v>0</v>
      </c>
      <c r="R44" s="484"/>
      <c r="S44" s="484"/>
      <c r="T44" s="484"/>
      <c r="U44" s="58" t="str">
        <f t="shared" si="14"/>
        <v/>
      </c>
      <c r="V44" s="487" t="str">
        <f t="shared" si="16"/>
        <v/>
      </c>
      <c r="W44" s="488"/>
      <c r="X44" s="483" t="str">
        <f>IF(U44="","",IF(($M$88-(SUM(入力シート!$AR$134:$AU$153,入力シート!$AR$158:$AU$167)))&gt;(入力シート!$T$12/入力シート!$BC$15),入力シート!$T$12*(入力シート!U106/($M$88-(SUM(入力シート!$AR$134:$AU$153,入力シート!$AR$158:$AU$167)))),入力シート!U106*入力シート!$BC$15))</f>
        <v/>
      </c>
      <c r="Y44" s="484"/>
      <c r="Z44" s="484"/>
      <c r="AA44" s="485"/>
      <c r="AB44" s="483" t="str">
        <f t="shared" si="17"/>
        <v/>
      </c>
      <c r="AC44" s="484"/>
      <c r="AD44" s="484"/>
      <c r="AE44" s="485"/>
      <c r="AF44" s="582"/>
      <c r="AG44" s="583"/>
      <c r="AH44" s="583"/>
      <c r="AI44" s="584"/>
      <c r="AJ44" s="765"/>
      <c r="AK44" s="766"/>
      <c r="AL44" s="568" t="str">
        <f>IF(M44="","",(VLOOKUP(A18,入力シート!$B$96:$AQ$115,12,0)))</f>
        <v/>
      </c>
      <c r="AM44" s="568"/>
      <c r="AN44" s="568"/>
      <c r="AO44" s="568"/>
      <c r="AP44" s="568"/>
      <c r="AQ44" s="568"/>
      <c r="AR44" s="568"/>
      <c r="AS44" s="568"/>
      <c r="AT44" s="568"/>
      <c r="AU44" s="568"/>
      <c r="AV44" s="568"/>
      <c r="AW44" s="568"/>
      <c r="AX44" s="568"/>
      <c r="AY44" s="568"/>
      <c r="AZ44" s="568"/>
      <c r="BA44" s="569"/>
    </row>
    <row r="45" spans="3:53" s="55" customFormat="1" ht="13.5" customHeight="1">
      <c r="C45" s="56"/>
      <c r="D45" s="566">
        <f>IF(ISNA(VLOOKUP(A19,入力シート!$B$96:$AQ$115,3,FALSE)),"",VLOOKUP(A19,入力シート!$B$96:$AQ$115,3,FALSE))</f>
        <v>0</v>
      </c>
      <c r="E45" s="566"/>
      <c r="F45" s="566"/>
      <c r="G45" s="566"/>
      <c r="H45" s="566"/>
      <c r="I45" s="566"/>
      <c r="J45" s="566"/>
      <c r="K45" s="566"/>
      <c r="L45" s="567"/>
      <c r="M45" s="483" t="str">
        <f>IF(VLOOKUP(A19,入力シート!$B$96:$AQ$115,20,FALSE)="","",VLOOKUP(A19,入力シート!$B$96:$AQ$115,20,FALSE))</f>
        <v/>
      </c>
      <c r="N45" s="484"/>
      <c r="O45" s="484"/>
      <c r="P45" s="484"/>
      <c r="Q45" s="483">
        <f>IF(ISNA(VLOOKUP(A19,入力シート!$B$96:$AQ$115,20,FALSE)),"",VLOOKUP(A19,入力シート!$B$96:$AQ$115,20,FALSE))</f>
        <v>0</v>
      </c>
      <c r="R45" s="484"/>
      <c r="S45" s="484"/>
      <c r="T45" s="484"/>
      <c r="U45" s="58" t="str">
        <f t="shared" si="14"/>
        <v/>
      </c>
      <c r="V45" s="487" t="str">
        <f t="shared" si="16"/>
        <v/>
      </c>
      <c r="W45" s="488"/>
      <c r="X45" s="483" t="str">
        <f>IF(U45="","",IF(($M$88-(SUM(入力シート!$AR$134:$AU$153,入力シート!$AR$158:$AU$167)))&gt;(入力シート!$T$12/入力シート!$BC$15),入力シート!$T$12*(入力シート!U107/($M$88-(SUM(入力シート!$AR$134:$AU$153,入力シート!$AR$158:$AU$167)))),入力シート!U107*入力シート!$BC$15))</f>
        <v/>
      </c>
      <c r="Y45" s="484"/>
      <c r="Z45" s="484"/>
      <c r="AA45" s="485"/>
      <c r="AB45" s="483" t="str">
        <f t="shared" si="17"/>
        <v/>
      </c>
      <c r="AC45" s="484"/>
      <c r="AD45" s="484"/>
      <c r="AE45" s="485"/>
      <c r="AF45" s="582"/>
      <c r="AG45" s="583"/>
      <c r="AH45" s="583"/>
      <c r="AI45" s="584"/>
      <c r="AJ45" s="765"/>
      <c r="AK45" s="766"/>
      <c r="AL45" s="568" t="str">
        <f>IF(M45="","",(VLOOKUP(A19,入力シート!$B$96:$AQ$115,12,0)))</f>
        <v/>
      </c>
      <c r="AM45" s="568"/>
      <c r="AN45" s="568"/>
      <c r="AO45" s="568"/>
      <c r="AP45" s="568"/>
      <c r="AQ45" s="568"/>
      <c r="AR45" s="568"/>
      <c r="AS45" s="568"/>
      <c r="AT45" s="568"/>
      <c r="AU45" s="568"/>
      <c r="AV45" s="568"/>
      <c r="AW45" s="568"/>
      <c r="AX45" s="568"/>
      <c r="AY45" s="568"/>
      <c r="AZ45" s="568"/>
      <c r="BA45" s="569"/>
    </row>
    <row r="46" spans="3:53" s="55" customFormat="1" ht="13.5" customHeight="1">
      <c r="C46" s="56"/>
      <c r="D46" s="566">
        <f>IF(ISNA(VLOOKUP(A20,入力シート!$B$96:$AQ$115,3,FALSE)),"",VLOOKUP(A20,入力シート!$B$96:$AQ$115,3,FALSE))</f>
        <v>0</v>
      </c>
      <c r="E46" s="566"/>
      <c r="F46" s="566"/>
      <c r="G46" s="566"/>
      <c r="H46" s="566"/>
      <c r="I46" s="566"/>
      <c r="J46" s="566"/>
      <c r="K46" s="566"/>
      <c r="L46" s="567"/>
      <c r="M46" s="483" t="str">
        <f>IF(VLOOKUP(A20,入力シート!$B$96:$AQ$115,20,FALSE)="","",VLOOKUP(A20,入力シート!$B$96:$AQ$115,20,FALSE))</f>
        <v/>
      </c>
      <c r="N46" s="484"/>
      <c r="O46" s="484"/>
      <c r="P46" s="484"/>
      <c r="Q46" s="483">
        <f>IF(ISNA(VLOOKUP(A20,入力シート!$B$96:$AQ$115,20,FALSE)),"",VLOOKUP(A20,入力シート!$B$96:$AQ$115,20,FALSE))</f>
        <v>0</v>
      </c>
      <c r="R46" s="484"/>
      <c r="S46" s="484"/>
      <c r="T46" s="484"/>
      <c r="U46" s="58" t="str">
        <f t="shared" si="14"/>
        <v/>
      </c>
      <c r="V46" s="487" t="str">
        <f t="shared" si="16"/>
        <v/>
      </c>
      <c r="W46" s="488"/>
      <c r="X46" s="483" t="str">
        <f>IF(U46="","",IF(($M$88-(SUM(入力シート!$AR$134:$AU$153,入力シート!$AR$158:$AU$167)))&gt;(入力シート!$T$12/入力シート!$BC$15),入力シート!$T$12*(入力シート!U108/($M$88-(SUM(入力シート!$AR$134:$AU$153,入力シート!$AR$158:$AU$167)))),入力シート!U108*入力シート!$BC$15))</f>
        <v/>
      </c>
      <c r="Y46" s="484"/>
      <c r="Z46" s="484"/>
      <c r="AA46" s="485"/>
      <c r="AB46" s="483" t="str">
        <f t="shared" si="17"/>
        <v/>
      </c>
      <c r="AC46" s="484"/>
      <c r="AD46" s="484"/>
      <c r="AE46" s="485"/>
      <c r="AF46" s="582"/>
      <c r="AG46" s="583"/>
      <c r="AH46" s="583"/>
      <c r="AI46" s="584"/>
      <c r="AJ46" s="765"/>
      <c r="AK46" s="766"/>
      <c r="AL46" s="568" t="str">
        <f>IF(M46="","",(VLOOKUP(A20,入力シート!$B$96:$AQ$115,12,0)))</f>
        <v/>
      </c>
      <c r="AM46" s="568"/>
      <c r="AN46" s="568"/>
      <c r="AO46" s="568"/>
      <c r="AP46" s="568"/>
      <c r="AQ46" s="568"/>
      <c r="AR46" s="568"/>
      <c r="AS46" s="568"/>
      <c r="AT46" s="568"/>
      <c r="AU46" s="568"/>
      <c r="AV46" s="568"/>
      <c r="AW46" s="568"/>
      <c r="AX46" s="568"/>
      <c r="AY46" s="568"/>
      <c r="AZ46" s="568"/>
      <c r="BA46" s="569"/>
    </row>
    <row r="47" spans="3:53" s="55" customFormat="1" ht="13.5" customHeight="1">
      <c r="C47" s="56"/>
      <c r="D47" s="566">
        <f>IF(ISNA(VLOOKUP(A21,入力シート!$B$96:$AQ$115,3,FALSE)),"",VLOOKUP(A21,入力シート!$B$96:$AQ$115,3,FALSE))</f>
        <v>0</v>
      </c>
      <c r="E47" s="566"/>
      <c r="F47" s="566"/>
      <c r="G47" s="566"/>
      <c r="H47" s="566"/>
      <c r="I47" s="566"/>
      <c r="J47" s="566"/>
      <c r="K47" s="566"/>
      <c r="L47" s="567"/>
      <c r="M47" s="483" t="str">
        <f>IF(VLOOKUP(A21,入力シート!$B$96:$AQ$115,20,FALSE)="","",VLOOKUP(A21,入力シート!$B$96:$AQ$115,20,FALSE))</f>
        <v/>
      </c>
      <c r="N47" s="484"/>
      <c r="O47" s="484"/>
      <c r="P47" s="484"/>
      <c r="Q47" s="483">
        <f>IF(ISNA(VLOOKUP(A21,入力シート!$B$96:$AQ$115,20,FALSE)),"",VLOOKUP(A21,入力シート!$B$96:$AQ$115,20,FALSE))</f>
        <v>0</v>
      </c>
      <c r="R47" s="484"/>
      <c r="S47" s="484"/>
      <c r="T47" s="484"/>
      <c r="U47" s="58" t="str">
        <f t="shared" si="14"/>
        <v/>
      </c>
      <c r="V47" s="487" t="str">
        <f t="shared" si="16"/>
        <v/>
      </c>
      <c r="W47" s="488"/>
      <c r="X47" s="483" t="str">
        <f>IF(U47="","",IF(($M$88-(SUM(入力シート!$AR$134:$AU$153,入力シート!$AR$158:$AU$167)))&gt;(入力シート!$T$12/入力シート!$BC$15),入力シート!$T$12*(入力シート!U109/($M$88-(SUM(入力シート!$AR$134:$AU$153,入力シート!$AR$158:$AU$167)))),入力シート!U109*入力シート!$BC$15))</f>
        <v/>
      </c>
      <c r="Y47" s="484"/>
      <c r="Z47" s="484"/>
      <c r="AA47" s="485"/>
      <c r="AB47" s="483" t="str">
        <f t="shared" si="17"/>
        <v/>
      </c>
      <c r="AC47" s="484"/>
      <c r="AD47" s="484"/>
      <c r="AE47" s="485"/>
      <c r="AF47" s="582"/>
      <c r="AG47" s="583"/>
      <c r="AH47" s="583"/>
      <c r="AI47" s="584"/>
      <c r="AJ47" s="765"/>
      <c r="AK47" s="766"/>
      <c r="AL47" s="568" t="str">
        <f>IF(M47="","",(VLOOKUP(A21,入力シート!$B$96:$AQ$115,12,0)))</f>
        <v/>
      </c>
      <c r="AM47" s="568"/>
      <c r="AN47" s="568"/>
      <c r="AO47" s="568"/>
      <c r="AP47" s="568"/>
      <c r="AQ47" s="568"/>
      <c r="AR47" s="568"/>
      <c r="AS47" s="568"/>
      <c r="AT47" s="568"/>
      <c r="AU47" s="568"/>
      <c r="AV47" s="568"/>
      <c r="AW47" s="568"/>
      <c r="AX47" s="568"/>
      <c r="AY47" s="568"/>
      <c r="AZ47" s="568"/>
      <c r="BA47" s="569"/>
    </row>
    <row r="48" spans="3:53" s="55" customFormat="1" ht="13.5" customHeight="1">
      <c r="C48" s="56"/>
      <c r="D48" s="566">
        <f>IF(ISNA(VLOOKUP(A22,入力シート!$B$96:$AQ$115,3,FALSE)),"",VLOOKUP(A22,入力シート!$B$96:$AQ$115,3,FALSE))</f>
        <v>0</v>
      </c>
      <c r="E48" s="566"/>
      <c r="F48" s="566"/>
      <c r="G48" s="566"/>
      <c r="H48" s="566"/>
      <c r="I48" s="566"/>
      <c r="J48" s="566"/>
      <c r="K48" s="566"/>
      <c r="L48" s="567"/>
      <c r="M48" s="483" t="str">
        <f>IF(VLOOKUP(A22,入力シート!$B$96:$AQ$115,20,FALSE)="","",VLOOKUP(A22,入力シート!$B$96:$AQ$115,20,FALSE))</f>
        <v/>
      </c>
      <c r="N48" s="484"/>
      <c r="O48" s="484"/>
      <c r="P48" s="484"/>
      <c r="Q48" s="483">
        <f>IF(ISNA(VLOOKUP(A22,入力シート!$B$96:$AQ$115,20,FALSE)),"",VLOOKUP(A22,入力シート!$B$96:$AQ$115,20,FALSE))</f>
        <v>0</v>
      </c>
      <c r="R48" s="484"/>
      <c r="S48" s="484"/>
      <c r="T48" s="484"/>
      <c r="U48" s="58" t="str">
        <f t="shared" si="14"/>
        <v/>
      </c>
      <c r="V48" s="487" t="str">
        <f t="shared" si="16"/>
        <v/>
      </c>
      <c r="W48" s="488"/>
      <c r="X48" s="483" t="str">
        <f>IF(U48="","",IF(($M$88-(SUM(入力シート!$AR$134:$AU$153,入力シート!$AR$158:$AU$167)))&gt;(入力シート!$T$12/入力シート!$BC$15),入力シート!$T$12*(入力シート!U110/($M$88-(SUM(入力シート!$AR$134:$AU$153,入力シート!$AR$158:$AU$167)))),入力シート!U110*入力シート!$BC$15))</f>
        <v/>
      </c>
      <c r="Y48" s="484"/>
      <c r="Z48" s="484"/>
      <c r="AA48" s="485"/>
      <c r="AB48" s="483" t="str">
        <f t="shared" si="17"/>
        <v/>
      </c>
      <c r="AC48" s="484"/>
      <c r="AD48" s="484"/>
      <c r="AE48" s="485"/>
      <c r="AF48" s="582"/>
      <c r="AG48" s="583"/>
      <c r="AH48" s="583"/>
      <c r="AI48" s="584"/>
      <c r="AJ48" s="765"/>
      <c r="AK48" s="766"/>
      <c r="AL48" s="568" t="str">
        <f>IF(M48="","",(VLOOKUP(A22,入力シート!$B$96:$AQ$115,12,0)))</f>
        <v/>
      </c>
      <c r="AM48" s="568"/>
      <c r="AN48" s="568"/>
      <c r="AO48" s="568"/>
      <c r="AP48" s="568"/>
      <c r="AQ48" s="568"/>
      <c r="AR48" s="568"/>
      <c r="AS48" s="568"/>
      <c r="AT48" s="568"/>
      <c r="AU48" s="568"/>
      <c r="AV48" s="568"/>
      <c r="AW48" s="568"/>
      <c r="AX48" s="568"/>
      <c r="AY48" s="568"/>
      <c r="AZ48" s="568"/>
      <c r="BA48" s="569"/>
    </row>
    <row r="49" spans="3:53" s="55" customFormat="1" ht="13.5" customHeight="1">
      <c r="C49" s="56"/>
      <c r="D49" s="566">
        <f>IF(ISNA(VLOOKUP(A23,入力シート!$B$96:$AQ$115,3,FALSE)),"",VLOOKUP(A23,入力シート!$B$96:$AQ$115,3,FALSE))</f>
        <v>0</v>
      </c>
      <c r="E49" s="566"/>
      <c r="F49" s="566"/>
      <c r="G49" s="566"/>
      <c r="H49" s="566"/>
      <c r="I49" s="566"/>
      <c r="J49" s="566"/>
      <c r="K49" s="566"/>
      <c r="L49" s="567"/>
      <c r="M49" s="483" t="str">
        <f>IF(VLOOKUP(A23,入力シート!$B$96:$AQ$115,20,FALSE)="","",VLOOKUP(A23,入力シート!$B$96:$AQ$115,20,FALSE))</f>
        <v/>
      </c>
      <c r="N49" s="484"/>
      <c r="O49" s="484"/>
      <c r="P49" s="484"/>
      <c r="Q49" s="483">
        <f>IF(ISNA(VLOOKUP(A23,入力シート!$B$96:$AQ$115,20,FALSE)),"",VLOOKUP(A23,入力シート!$B$96:$AQ$115,20,FALSE))</f>
        <v>0</v>
      </c>
      <c r="R49" s="484"/>
      <c r="S49" s="484"/>
      <c r="T49" s="484"/>
      <c r="U49" s="58" t="str">
        <f t="shared" si="14"/>
        <v/>
      </c>
      <c r="V49" s="487" t="str">
        <f t="shared" si="16"/>
        <v/>
      </c>
      <c r="W49" s="488"/>
      <c r="X49" s="483" t="str">
        <f>IF(U49="","",IF(($M$88-(SUM(入力シート!$AR$134:$AU$153,入力シート!$AR$158:$AU$167)))&gt;(入力シート!$T$12/入力シート!$BC$15),入力シート!$T$12*(入力シート!U111/($M$88-(SUM(入力シート!$AR$134:$AU$153,入力シート!$AR$158:$AU$167)))),入力シート!U111*入力シート!$BC$15))</f>
        <v/>
      </c>
      <c r="Y49" s="484"/>
      <c r="Z49" s="484"/>
      <c r="AA49" s="485"/>
      <c r="AB49" s="483" t="str">
        <f t="shared" si="17"/>
        <v/>
      </c>
      <c r="AC49" s="484"/>
      <c r="AD49" s="484"/>
      <c r="AE49" s="485"/>
      <c r="AF49" s="582"/>
      <c r="AG49" s="583"/>
      <c r="AH49" s="583"/>
      <c r="AI49" s="584"/>
      <c r="AJ49" s="765"/>
      <c r="AK49" s="766"/>
      <c r="AL49" s="568" t="str">
        <f>IF(M49="","",(VLOOKUP(A23,入力シート!$B$96:$AQ$115,12,0)))</f>
        <v/>
      </c>
      <c r="AM49" s="568"/>
      <c r="AN49" s="568"/>
      <c r="AO49" s="568"/>
      <c r="AP49" s="568"/>
      <c r="AQ49" s="568"/>
      <c r="AR49" s="568"/>
      <c r="AS49" s="568"/>
      <c r="AT49" s="568"/>
      <c r="AU49" s="568"/>
      <c r="AV49" s="568"/>
      <c r="AW49" s="568"/>
      <c r="AX49" s="568"/>
      <c r="AY49" s="568"/>
      <c r="AZ49" s="568"/>
      <c r="BA49" s="569"/>
    </row>
    <row r="50" spans="3:53" s="55" customFormat="1" ht="13.5" customHeight="1">
      <c r="C50" s="56"/>
      <c r="D50" s="566">
        <f>IF(ISNA(VLOOKUP(A24,入力シート!$B$96:$AQ$115,3,FALSE)),"",VLOOKUP(A24,入力シート!$B$96:$AQ$115,3,FALSE))</f>
        <v>0</v>
      </c>
      <c r="E50" s="566"/>
      <c r="F50" s="566"/>
      <c r="G50" s="566"/>
      <c r="H50" s="566"/>
      <c r="I50" s="566"/>
      <c r="J50" s="566"/>
      <c r="K50" s="566"/>
      <c r="L50" s="567"/>
      <c r="M50" s="483" t="str">
        <f>IF(VLOOKUP(A24,入力シート!$B$96:$AQ$115,20,FALSE)="","",VLOOKUP(A24,入力シート!$B$96:$AQ$115,20,FALSE))</f>
        <v/>
      </c>
      <c r="N50" s="484"/>
      <c r="O50" s="484"/>
      <c r="P50" s="484"/>
      <c r="Q50" s="483">
        <f>IF(ISNA(VLOOKUP(A24,入力シート!$B$96:$AQ$115,20,FALSE)),"",VLOOKUP(A24,入力シート!$B$96:$AQ$115,20,FALSE))</f>
        <v>0</v>
      </c>
      <c r="R50" s="484"/>
      <c r="S50" s="484"/>
      <c r="T50" s="484"/>
      <c r="U50" s="58" t="str">
        <f t="shared" si="14"/>
        <v/>
      </c>
      <c r="V50" s="487" t="str">
        <f t="shared" si="16"/>
        <v/>
      </c>
      <c r="W50" s="488"/>
      <c r="X50" s="483" t="str">
        <f>IF(U50="","",IF(($M$88-(SUM(入力シート!$AR$134:$AU$153,入力シート!$AR$158:$AU$167)))&gt;(入力シート!$T$12/入力シート!$BC$15),入力シート!$T$12*(入力シート!U112/($M$88-(SUM(入力シート!$AR$134:$AU$153,入力シート!$AR$158:$AU$167)))),入力シート!U112*入力シート!$BC$15))</f>
        <v/>
      </c>
      <c r="Y50" s="484"/>
      <c r="Z50" s="484"/>
      <c r="AA50" s="485"/>
      <c r="AB50" s="483" t="str">
        <f t="shared" si="17"/>
        <v/>
      </c>
      <c r="AC50" s="484"/>
      <c r="AD50" s="484"/>
      <c r="AE50" s="485"/>
      <c r="AF50" s="582"/>
      <c r="AG50" s="583"/>
      <c r="AH50" s="583"/>
      <c r="AI50" s="584"/>
      <c r="AJ50" s="765"/>
      <c r="AK50" s="766"/>
      <c r="AL50" s="568" t="str">
        <f>IF(M50="","",(VLOOKUP(A24,入力シート!$B$96:$AQ$115,12,0)))</f>
        <v/>
      </c>
      <c r="AM50" s="568"/>
      <c r="AN50" s="568"/>
      <c r="AO50" s="568"/>
      <c r="AP50" s="568"/>
      <c r="AQ50" s="568"/>
      <c r="AR50" s="568"/>
      <c r="AS50" s="568"/>
      <c r="AT50" s="568"/>
      <c r="AU50" s="568"/>
      <c r="AV50" s="568"/>
      <c r="AW50" s="568"/>
      <c r="AX50" s="568"/>
      <c r="AY50" s="568"/>
      <c r="AZ50" s="568"/>
      <c r="BA50" s="569"/>
    </row>
    <row r="51" spans="3:53" s="55" customFormat="1" ht="13.5" customHeight="1">
      <c r="C51" s="56"/>
      <c r="D51" s="566">
        <f>IF(ISNA(VLOOKUP(A25,入力シート!$B$96:$AQ$115,3,FALSE)),"",VLOOKUP(A25,入力シート!$B$96:$AQ$115,3,FALSE))</f>
        <v>0</v>
      </c>
      <c r="E51" s="566"/>
      <c r="F51" s="566"/>
      <c r="G51" s="566"/>
      <c r="H51" s="566"/>
      <c r="I51" s="566"/>
      <c r="J51" s="566"/>
      <c r="K51" s="566"/>
      <c r="L51" s="567"/>
      <c r="M51" s="483" t="str">
        <f>IF(VLOOKUP(A25,入力シート!$B$96:$AQ$115,20,FALSE)="","",VLOOKUP(A25,入力シート!$B$96:$AQ$115,20,FALSE))</f>
        <v/>
      </c>
      <c r="N51" s="484"/>
      <c r="O51" s="484"/>
      <c r="P51" s="484"/>
      <c r="Q51" s="483">
        <f>IF(ISNA(VLOOKUP(A25,入力シート!$B$96:$AQ$115,20,FALSE)),"",VLOOKUP(A25,入力シート!$B$96:$AQ$115,20,FALSE))</f>
        <v>0</v>
      </c>
      <c r="R51" s="484"/>
      <c r="S51" s="484"/>
      <c r="T51" s="484"/>
      <c r="U51" s="58" t="str">
        <f t="shared" si="14"/>
        <v/>
      </c>
      <c r="V51" s="487" t="str">
        <f t="shared" si="16"/>
        <v/>
      </c>
      <c r="W51" s="488"/>
      <c r="X51" s="483" t="str">
        <f>IF(U51="","",IF(($M$88-(SUM(入力シート!$AR$134:$AU$153,入力シート!$AR$158:$AU$167)))&gt;(入力シート!$T$12/入力シート!$BC$15),入力シート!$T$12*(入力シート!U113/($M$88-(SUM(入力シート!$AR$134:$AU$153,入力シート!$AR$158:$AU$167)))),入力シート!U113*入力シート!$BC$15))</f>
        <v/>
      </c>
      <c r="Y51" s="484"/>
      <c r="Z51" s="484"/>
      <c r="AA51" s="485"/>
      <c r="AB51" s="483" t="str">
        <f t="shared" si="17"/>
        <v/>
      </c>
      <c r="AC51" s="484"/>
      <c r="AD51" s="484"/>
      <c r="AE51" s="485"/>
      <c r="AF51" s="582"/>
      <c r="AG51" s="583"/>
      <c r="AH51" s="583"/>
      <c r="AI51" s="584"/>
      <c r="AJ51" s="765"/>
      <c r="AK51" s="766"/>
      <c r="AL51" s="568" t="str">
        <f>IF(M51="","",(VLOOKUP(A25,入力シート!$B$96:$AQ$115,12,0)))</f>
        <v/>
      </c>
      <c r="AM51" s="568"/>
      <c r="AN51" s="568"/>
      <c r="AO51" s="568"/>
      <c r="AP51" s="568"/>
      <c r="AQ51" s="568"/>
      <c r="AR51" s="568"/>
      <c r="AS51" s="568"/>
      <c r="AT51" s="568"/>
      <c r="AU51" s="568"/>
      <c r="AV51" s="568"/>
      <c r="AW51" s="568"/>
      <c r="AX51" s="568"/>
      <c r="AY51" s="568"/>
      <c r="AZ51" s="568"/>
      <c r="BA51" s="569"/>
    </row>
    <row r="52" spans="3:53" s="55" customFormat="1" ht="13.5" customHeight="1">
      <c r="C52" s="56"/>
      <c r="D52" s="566">
        <f>IF(ISNA(VLOOKUP(A26,入力シート!$B$96:$AQ$115,3,FALSE)),"",VLOOKUP(A26,入力シート!$B$96:$AQ$115,3,FALSE))</f>
        <v>0</v>
      </c>
      <c r="E52" s="566"/>
      <c r="F52" s="566"/>
      <c r="G52" s="566"/>
      <c r="H52" s="566"/>
      <c r="I52" s="566"/>
      <c r="J52" s="566"/>
      <c r="K52" s="566"/>
      <c r="L52" s="567"/>
      <c r="M52" s="483" t="str">
        <f>IF(VLOOKUP(A26,入力シート!$B$96:$AQ$115,20,FALSE)="","",VLOOKUP(A26,入力シート!$B$96:$AQ$115,20,FALSE))</f>
        <v/>
      </c>
      <c r="N52" s="484"/>
      <c r="O52" s="484"/>
      <c r="P52" s="484"/>
      <c r="Q52" s="483">
        <f>IF(ISNA(VLOOKUP(A26,入力シート!$B$96:$AQ$115,20,FALSE)),"",VLOOKUP(A26,入力シート!$B$96:$AQ$115,20,FALSE))</f>
        <v>0</v>
      </c>
      <c r="R52" s="484"/>
      <c r="S52" s="484"/>
      <c r="T52" s="484"/>
      <c r="U52" s="58" t="str">
        <f t="shared" si="14"/>
        <v/>
      </c>
      <c r="V52" s="487" t="str">
        <f t="shared" si="16"/>
        <v/>
      </c>
      <c r="W52" s="488"/>
      <c r="X52" s="483" t="str">
        <f>IF(U52="","",IF(($M$88-(SUM(入力シート!$AR$134:$AU$153,入力シート!$AR$158:$AU$167)))&gt;(入力シート!$T$12/入力シート!$BC$15),入力シート!$T$12*(入力シート!U114/($M$88-(SUM(入力シート!$AR$134:$AU$153,入力シート!$AR$158:$AU$167)))),入力シート!U114*入力シート!$BC$15))</f>
        <v/>
      </c>
      <c r="Y52" s="484"/>
      <c r="Z52" s="484"/>
      <c r="AA52" s="485"/>
      <c r="AB52" s="483" t="str">
        <f t="shared" si="17"/>
        <v/>
      </c>
      <c r="AC52" s="484"/>
      <c r="AD52" s="484"/>
      <c r="AE52" s="485"/>
      <c r="AF52" s="582"/>
      <c r="AG52" s="583"/>
      <c r="AH52" s="583"/>
      <c r="AI52" s="584"/>
      <c r="AJ52" s="765"/>
      <c r="AK52" s="766"/>
      <c r="AL52" s="568" t="str">
        <f>IF(M52="","",(VLOOKUP(A26,入力シート!$B$96:$AQ$115,12,0)))</f>
        <v/>
      </c>
      <c r="AM52" s="568"/>
      <c r="AN52" s="568"/>
      <c r="AO52" s="568"/>
      <c r="AP52" s="568"/>
      <c r="AQ52" s="568"/>
      <c r="AR52" s="568"/>
      <c r="AS52" s="568"/>
      <c r="AT52" s="568"/>
      <c r="AU52" s="568"/>
      <c r="AV52" s="568"/>
      <c r="AW52" s="568"/>
      <c r="AX52" s="568"/>
      <c r="AY52" s="568"/>
      <c r="AZ52" s="568"/>
      <c r="BA52" s="569"/>
    </row>
    <row r="53" spans="3:53" s="55" customFormat="1" ht="13.5" customHeight="1">
      <c r="C53" s="56"/>
      <c r="D53" s="566">
        <f>IF(ISNA(VLOOKUP(A27,入力シート!$B$96:$AQ$115,3,FALSE)),"",VLOOKUP(A27,入力シート!$B$96:$AQ$115,3,FALSE))</f>
        <v>0</v>
      </c>
      <c r="E53" s="566"/>
      <c r="F53" s="566"/>
      <c r="G53" s="566"/>
      <c r="H53" s="566"/>
      <c r="I53" s="566"/>
      <c r="J53" s="566"/>
      <c r="K53" s="566"/>
      <c r="L53" s="567"/>
      <c r="M53" s="483" t="str">
        <f>IF(VLOOKUP(A27,入力シート!$B$96:$AQ$115,20,FALSE)="","",VLOOKUP(A27,入力シート!$B$96:$AQ$115,20,FALSE))</f>
        <v/>
      </c>
      <c r="N53" s="484"/>
      <c r="O53" s="484"/>
      <c r="P53" s="484"/>
      <c r="Q53" s="483">
        <f>IF(ISNA(VLOOKUP(A27,入力シート!$B$96:$AQ$115,20,FALSE)),"",VLOOKUP(A27,入力シート!$B$96:$AQ$115,20,FALSE))</f>
        <v>0</v>
      </c>
      <c r="R53" s="484"/>
      <c r="S53" s="484"/>
      <c r="T53" s="484"/>
      <c r="U53" s="58" t="str">
        <f t="shared" si="14"/>
        <v/>
      </c>
      <c r="V53" s="487" t="str">
        <f t="shared" si="16"/>
        <v/>
      </c>
      <c r="W53" s="488"/>
      <c r="X53" s="483" t="str">
        <f>IF(U53="","",IF(($M$88-(SUM(入力シート!$AR$134:$AU$153,入力シート!$AR$158:$AU$167)))&gt;(入力シート!$T$12/入力シート!$BC$15),入力シート!$T$12*(入力シート!U115/($M$88-(SUM(入力シート!$AR$134:$AU$153,入力シート!$AR$158:$AU$167)))),入力シート!U115*入力シート!$BC$15))</f>
        <v/>
      </c>
      <c r="Y53" s="484"/>
      <c r="Z53" s="484"/>
      <c r="AA53" s="485"/>
      <c r="AB53" s="483" t="str">
        <f t="shared" si="17"/>
        <v/>
      </c>
      <c r="AC53" s="484"/>
      <c r="AD53" s="484"/>
      <c r="AE53" s="485"/>
      <c r="AF53" s="582"/>
      <c r="AG53" s="583"/>
      <c r="AH53" s="583"/>
      <c r="AI53" s="584"/>
      <c r="AJ53" s="767"/>
      <c r="AK53" s="768"/>
      <c r="AL53" s="568" t="str">
        <f>IF(M53="","",(VLOOKUP(A27,入力シート!$B$96:$AQ$115,12,0)))</f>
        <v/>
      </c>
      <c r="AM53" s="568"/>
      <c r="AN53" s="568"/>
      <c r="AO53" s="568"/>
      <c r="AP53" s="568"/>
      <c r="AQ53" s="568"/>
      <c r="AR53" s="568"/>
      <c r="AS53" s="568"/>
      <c r="AT53" s="568"/>
      <c r="AU53" s="568"/>
      <c r="AV53" s="568"/>
      <c r="AW53" s="568"/>
      <c r="AX53" s="568"/>
      <c r="AY53" s="568"/>
      <c r="AZ53" s="568"/>
      <c r="BA53" s="569"/>
    </row>
    <row r="54" spans="3:53" s="55" customFormat="1" ht="13.5" customHeight="1">
      <c r="C54" s="539" t="s">
        <v>272</v>
      </c>
      <c r="D54" s="481"/>
      <c r="E54" s="481"/>
      <c r="F54" s="481"/>
      <c r="G54" s="481"/>
      <c r="H54" s="481"/>
      <c r="I54" s="481"/>
      <c r="J54" s="481"/>
      <c r="K54" s="481"/>
      <c r="L54" s="482"/>
      <c r="M54" s="483"/>
      <c r="N54" s="484"/>
      <c r="O54" s="484"/>
      <c r="P54" s="485"/>
      <c r="Q54" s="501"/>
      <c r="R54" s="502"/>
      <c r="S54" s="502"/>
      <c r="T54" s="502"/>
      <c r="U54" s="58"/>
      <c r="V54" s="487"/>
      <c r="W54" s="488"/>
      <c r="X54" s="483"/>
      <c r="Y54" s="484"/>
      <c r="Z54" s="484"/>
      <c r="AA54" s="485"/>
      <c r="AB54" s="483"/>
      <c r="AC54" s="484"/>
      <c r="AD54" s="484"/>
      <c r="AE54" s="485"/>
      <c r="AF54" s="582"/>
      <c r="AG54" s="583"/>
      <c r="AH54" s="583"/>
      <c r="AI54" s="584"/>
      <c r="AJ54" s="521"/>
      <c r="AK54" s="521"/>
      <c r="AL54" s="521"/>
      <c r="AM54" s="521"/>
      <c r="AN54" s="487"/>
      <c r="AO54" s="487"/>
      <c r="AP54" s="487"/>
      <c r="AQ54" s="487"/>
      <c r="AR54" s="487"/>
      <c r="AS54" s="487"/>
      <c r="AT54" s="487"/>
      <c r="AU54" s="487"/>
      <c r="AV54" s="487"/>
      <c r="AW54" s="487"/>
      <c r="AX54" s="481"/>
      <c r="AY54" s="481"/>
      <c r="AZ54" s="481"/>
      <c r="BA54" s="523"/>
    </row>
    <row r="55" spans="3:53" s="55" customFormat="1" ht="13.5" customHeight="1">
      <c r="C55" s="56"/>
      <c r="D55" s="481" t="s">
        <v>273</v>
      </c>
      <c r="E55" s="481"/>
      <c r="F55" s="481"/>
      <c r="G55" s="481"/>
      <c r="H55" s="481"/>
      <c r="I55" s="481"/>
      <c r="J55" s="481"/>
      <c r="K55" s="481"/>
      <c r="L55" s="482"/>
      <c r="M55" s="483"/>
      <c r="N55" s="484"/>
      <c r="O55" s="484"/>
      <c r="P55" s="485"/>
      <c r="Q55" s="501"/>
      <c r="R55" s="502"/>
      <c r="S55" s="502"/>
      <c r="T55" s="502"/>
      <c r="U55" s="502"/>
      <c r="V55" s="502"/>
      <c r="W55" s="503"/>
      <c r="X55" s="483"/>
      <c r="Y55" s="484"/>
      <c r="Z55" s="484"/>
      <c r="AA55" s="485"/>
      <c r="AB55" s="483"/>
      <c r="AC55" s="484"/>
      <c r="AD55" s="484"/>
      <c r="AE55" s="485"/>
      <c r="AF55" s="582"/>
      <c r="AG55" s="583"/>
      <c r="AH55" s="583"/>
      <c r="AI55" s="584"/>
      <c r="AJ55" s="521"/>
      <c r="AK55" s="521"/>
      <c r="AL55" s="521"/>
      <c r="AM55" s="521"/>
      <c r="AN55" s="487"/>
      <c r="AO55" s="487"/>
      <c r="AP55" s="487"/>
      <c r="AQ55" s="487"/>
      <c r="AR55" s="487"/>
      <c r="AS55" s="487"/>
      <c r="AT55" s="487"/>
      <c r="AU55" s="487"/>
      <c r="AV55" s="487"/>
      <c r="AW55" s="487"/>
      <c r="AX55" s="481"/>
      <c r="AY55" s="481"/>
      <c r="AZ55" s="481"/>
      <c r="BA55" s="523"/>
    </row>
    <row r="56" spans="3:53" s="55" customFormat="1" ht="13.5" customHeight="1">
      <c r="C56" s="56"/>
      <c r="D56" s="480" t="str">
        <f>"　　　"&amp;(入力シート!T134) &amp;"  "&amp; (入力シート!X134)</f>
        <v xml:space="preserve">　　　  </v>
      </c>
      <c r="E56" s="481"/>
      <c r="F56" s="481"/>
      <c r="G56" s="481"/>
      <c r="H56" s="481"/>
      <c r="I56" s="481"/>
      <c r="J56" s="481"/>
      <c r="K56" s="481"/>
      <c r="L56" s="482"/>
      <c r="M56" s="483" t="str">
        <f>IF(ISNA(VLOOKUP(A8,入力シート!$B$134:$AQ$153,35,FALSE)),"",VLOOKUP(A8,入力シート!$B$134:$AQ$153,35,FALSE))</f>
        <v/>
      </c>
      <c r="N56" s="484"/>
      <c r="O56" s="484"/>
      <c r="P56" s="485"/>
      <c r="Q56" s="486" t="str">
        <f>IF($M56="","","備考欄・別添報告書参照")</f>
        <v/>
      </c>
      <c r="R56" s="487"/>
      <c r="S56" s="487"/>
      <c r="T56" s="487"/>
      <c r="U56" s="487"/>
      <c r="V56" s="487"/>
      <c r="W56" s="488"/>
      <c r="X56" s="483" t="str">
        <f>IF(M56="","",IF(($M$88-(SUM(入力シート!$AR$134:$AU$153,入力シート!$AR$158:$AU$167)))&gt;(入力シート!$T$12/入力シート!$BC$15),入力シート!$T$12*(入力シート!AN134/($M$88-(SUM(入力シート!$AR$134:$AU$153,入力シート!$AR$158:$AU$167)))),入力シート!AN134*入力シート!$BC$15))</f>
        <v/>
      </c>
      <c r="Y56" s="484"/>
      <c r="Z56" s="484"/>
      <c r="AA56" s="485"/>
      <c r="AB56" s="483" t="str">
        <f>IFERROR(M56-X56,"")</f>
        <v/>
      </c>
      <c r="AC56" s="484"/>
      <c r="AD56" s="484"/>
      <c r="AE56" s="485"/>
      <c r="AF56" s="582"/>
      <c r="AG56" s="583"/>
      <c r="AH56" s="583"/>
      <c r="AI56" s="584"/>
      <c r="AJ56" s="531" t="s">
        <v>274</v>
      </c>
      <c r="AK56" s="489">
        <f>VLOOKUP(A8,入力シート!$B$134:$BC$153,47,0)</f>
        <v>0</v>
      </c>
      <c r="AL56" s="489"/>
      <c r="AM56" s="489"/>
      <c r="AN56" s="489"/>
      <c r="AO56" s="489"/>
      <c r="AP56" s="489"/>
      <c r="AQ56" s="489"/>
      <c r="AR56" s="532" t="s">
        <v>275</v>
      </c>
      <c r="AS56" s="490">
        <f>VLOOKUP(A8,入力シート!$B$134:$AI$153,27,0)</f>
        <v>0</v>
      </c>
      <c r="AT56" s="491"/>
      <c r="AU56" s="491"/>
      <c r="AV56" s="491"/>
      <c r="AW56" s="497" t="s">
        <v>276</v>
      </c>
      <c r="AX56" s="492">
        <f>VLOOKUP(A8,入力シート!$B$134:$AI$153,31,0)</f>
        <v>0</v>
      </c>
      <c r="AY56" s="492"/>
      <c r="AZ56" s="492"/>
      <c r="BA56" s="493"/>
    </row>
    <row r="57" spans="3:53" s="55" customFormat="1" ht="13.5" customHeight="1">
      <c r="C57" s="56"/>
      <c r="D57" s="480" t="str">
        <f>"　　　"&amp;(入力シート!T135) &amp;"  "&amp; (入力シート!X135)</f>
        <v xml:space="preserve">　　　  </v>
      </c>
      <c r="E57" s="481"/>
      <c r="F57" s="481"/>
      <c r="G57" s="481"/>
      <c r="H57" s="481"/>
      <c r="I57" s="481"/>
      <c r="J57" s="481"/>
      <c r="K57" s="481"/>
      <c r="L57" s="482"/>
      <c r="M57" s="483" t="str">
        <f>IF(ISNA(VLOOKUP(A9,入力シート!$B$134:$AQ$153,35,FALSE)),"",VLOOKUP(A9,入力シート!$B$134:$AQ$153,35,FALSE))</f>
        <v/>
      </c>
      <c r="N57" s="484"/>
      <c r="O57" s="484"/>
      <c r="P57" s="485"/>
      <c r="Q57" s="486" t="str">
        <f t="shared" ref="Q57:Q75" si="18">IF($M57="","","備考欄・別添報告書参照")</f>
        <v/>
      </c>
      <c r="R57" s="487"/>
      <c r="S57" s="487"/>
      <c r="T57" s="487"/>
      <c r="U57" s="487"/>
      <c r="V57" s="487"/>
      <c r="W57" s="488"/>
      <c r="X57" s="483" t="str">
        <f>IF(M57="","",IF(($M$88-(SUM(入力シート!$AR$134:$AU$153,入力シート!$AR$158:$AU$167)))&gt;(入力シート!$T$12/入力シート!$BC$15),入力シート!$T$12*(入力シート!AN135/($M$88-(SUM(入力シート!$AR$134:$AU$153,入力シート!$AR$158:$AU$167)))),入力シート!AN135*入力シート!$BC$15))</f>
        <v/>
      </c>
      <c r="Y57" s="484"/>
      <c r="Z57" s="484"/>
      <c r="AA57" s="485"/>
      <c r="AB57" s="483" t="str">
        <f t="shared" ref="AB57:AB58" si="19">IFERROR(M57-X57,"")</f>
        <v/>
      </c>
      <c r="AC57" s="484"/>
      <c r="AD57" s="484"/>
      <c r="AE57" s="485"/>
      <c r="AF57" s="582"/>
      <c r="AG57" s="583"/>
      <c r="AH57" s="583"/>
      <c r="AI57" s="584"/>
      <c r="AJ57" s="531"/>
      <c r="AK57" s="489">
        <f>VLOOKUP(A9,入力シート!$B$134:$BC$153,47,0)</f>
        <v>0</v>
      </c>
      <c r="AL57" s="489"/>
      <c r="AM57" s="489"/>
      <c r="AN57" s="489"/>
      <c r="AO57" s="489"/>
      <c r="AP57" s="489"/>
      <c r="AQ57" s="489"/>
      <c r="AR57" s="532"/>
      <c r="AS57" s="490">
        <f>VLOOKUP(A9,入力シート!$B$134:$AI$153,27,0)</f>
        <v>0</v>
      </c>
      <c r="AT57" s="491"/>
      <c r="AU57" s="491"/>
      <c r="AV57" s="491"/>
      <c r="AW57" s="497"/>
      <c r="AX57" s="492">
        <f>VLOOKUP(A9,入力シート!$B$134:$AI$153,31,0)</f>
        <v>0</v>
      </c>
      <c r="AY57" s="492"/>
      <c r="AZ57" s="492"/>
      <c r="BA57" s="493"/>
    </row>
    <row r="58" spans="3:53" s="55" customFormat="1" ht="13.5" customHeight="1">
      <c r="C58" s="56"/>
      <c r="D58" s="480" t="str">
        <f>"　　　"&amp;(入力シート!T136) &amp;"  "&amp; (入力シート!X136)</f>
        <v xml:space="preserve">　　　  </v>
      </c>
      <c r="E58" s="481"/>
      <c r="F58" s="481"/>
      <c r="G58" s="481"/>
      <c r="H58" s="481"/>
      <c r="I58" s="481"/>
      <c r="J58" s="481"/>
      <c r="K58" s="481"/>
      <c r="L58" s="482"/>
      <c r="M58" s="483" t="str">
        <f>IF(ISNA(VLOOKUP(A10,入力シート!$B$134:$AQ$153,35,FALSE)),"",VLOOKUP(A10,入力シート!$B$134:$AQ$153,35,FALSE))</f>
        <v/>
      </c>
      <c r="N58" s="484"/>
      <c r="O58" s="484"/>
      <c r="P58" s="485"/>
      <c r="Q58" s="486" t="str">
        <f t="shared" si="18"/>
        <v/>
      </c>
      <c r="R58" s="487"/>
      <c r="S58" s="487"/>
      <c r="T58" s="487"/>
      <c r="U58" s="487"/>
      <c r="V58" s="487"/>
      <c r="W58" s="488"/>
      <c r="X58" s="483" t="str">
        <f>IF(M58="","",IF(($M$88-(SUM(入力シート!$AR$134:$AU$153,入力シート!$AR$158:$AU$167)))&gt;(入力シート!$T$12/入力シート!$BC$15),入力シート!$T$12*(入力シート!AN136/($M$88-(SUM(入力シート!$AR$134:$AU$153,入力シート!$AR$158:$AU$167)))),入力シート!AN136*入力シート!$BC$15))</f>
        <v/>
      </c>
      <c r="Y58" s="484"/>
      <c r="Z58" s="484"/>
      <c r="AA58" s="485"/>
      <c r="AB58" s="483" t="str">
        <f t="shared" si="19"/>
        <v/>
      </c>
      <c r="AC58" s="484"/>
      <c r="AD58" s="484"/>
      <c r="AE58" s="485"/>
      <c r="AF58" s="582"/>
      <c r="AG58" s="583"/>
      <c r="AH58" s="583"/>
      <c r="AI58" s="584"/>
      <c r="AJ58" s="531"/>
      <c r="AK58" s="489">
        <f>VLOOKUP(A10,入力シート!$B$134:$BC$153,47,0)</f>
        <v>0</v>
      </c>
      <c r="AL58" s="489"/>
      <c r="AM58" s="489"/>
      <c r="AN58" s="489"/>
      <c r="AO58" s="489"/>
      <c r="AP58" s="489"/>
      <c r="AQ58" s="489"/>
      <c r="AR58" s="532"/>
      <c r="AS58" s="490">
        <f>VLOOKUP(A10,入力シート!$B$134:$AI$153,27,0)</f>
        <v>0</v>
      </c>
      <c r="AT58" s="491"/>
      <c r="AU58" s="491"/>
      <c r="AV58" s="491"/>
      <c r="AW58" s="497"/>
      <c r="AX58" s="492">
        <f>VLOOKUP(A10,入力シート!$B$134:$AI$153,31,0)</f>
        <v>0</v>
      </c>
      <c r="AY58" s="492"/>
      <c r="AZ58" s="492"/>
      <c r="BA58" s="493"/>
    </row>
    <row r="59" spans="3:53" s="55" customFormat="1" ht="13.5" customHeight="1">
      <c r="C59" s="56"/>
      <c r="D59" s="480" t="str">
        <f>"　　　"&amp;(入力シート!T137) &amp;"  "&amp; (入力シート!X137)</f>
        <v xml:space="preserve">　　　  </v>
      </c>
      <c r="E59" s="481"/>
      <c r="F59" s="481"/>
      <c r="G59" s="481"/>
      <c r="H59" s="481"/>
      <c r="I59" s="481"/>
      <c r="J59" s="481"/>
      <c r="K59" s="481"/>
      <c r="L59" s="482"/>
      <c r="M59" s="483" t="str">
        <f>IF(ISNA(VLOOKUP(A11,入力シート!$B$134:$AQ$153,35,FALSE)),"",VLOOKUP(A11,入力シート!$B$134:$AQ$153,35,FALSE))</f>
        <v/>
      </c>
      <c r="N59" s="484"/>
      <c r="O59" s="484"/>
      <c r="P59" s="485"/>
      <c r="Q59" s="486" t="str">
        <f t="shared" si="18"/>
        <v/>
      </c>
      <c r="R59" s="487"/>
      <c r="S59" s="487"/>
      <c r="T59" s="487"/>
      <c r="U59" s="487"/>
      <c r="V59" s="487"/>
      <c r="W59" s="488"/>
      <c r="X59" s="483" t="str">
        <f>IF(M59="","",IF(($M$88-(SUM(入力シート!$AR$134:$AU$153,入力シート!$AR$158:$AU$167)))&gt;(入力シート!$T$12/入力シート!$BC$15),入力シート!$T$12*(入力シート!AN137/($M$88-(SUM(入力シート!$AR$134:$AU$153,入力シート!$AR$158:$AU$167)))),入力シート!AN137*入力シート!$BC$15))</f>
        <v/>
      </c>
      <c r="Y59" s="484"/>
      <c r="Z59" s="484"/>
      <c r="AA59" s="485"/>
      <c r="AB59" s="483" t="str">
        <f t="shared" ref="AB59:AB75" si="20">IFERROR(M59-X59,"")</f>
        <v/>
      </c>
      <c r="AC59" s="484"/>
      <c r="AD59" s="484"/>
      <c r="AE59" s="485"/>
      <c r="AF59" s="582"/>
      <c r="AG59" s="583"/>
      <c r="AH59" s="583"/>
      <c r="AI59" s="584"/>
      <c r="AJ59" s="531"/>
      <c r="AK59" s="489">
        <f>VLOOKUP(A11,入力シート!$B$134:$BC$153,47,0)</f>
        <v>0</v>
      </c>
      <c r="AL59" s="489"/>
      <c r="AM59" s="489"/>
      <c r="AN59" s="489"/>
      <c r="AO59" s="489"/>
      <c r="AP59" s="489"/>
      <c r="AQ59" s="489"/>
      <c r="AR59" s="532"/>
      <c r="AS59" s="490">
        <f>VLOOKUP(A11,入力シート!$B$134:$AI$153,27,0)</f>
        <v>0</v>
      </c>
      <c r="AT59" s="491"/>
      <c r="AU59" s="491"/>
      <c r="AV59" s="491"/>
      <c r="AW59" s="497"/>
      <c r="AX59" s="492">
        <f>VLOOKUP(A11,入力シート!$B$134:$AI$153,31,0)</f>
        <v>0</v>
      </c>
      <c r="AY59" s="492"/>
      <c r="AZ59" s="492"/>
      <c r="BA59" s="493"/>
    </row>
    <row r="60" spans="3:53" s="55" customFormat="1" ht="13.5" customHeight="1">
      <c r="C60" s="56"/>
      <c r="D60" s="480" t="str">
        <f>"　　　"&amp;(入力シート!T138) &amp;"  "&amp; (入力シート!X138)</f>
        <v xml:space="preserve">　　　  </v>
      </c>
      <c r="E60" s="481"/>
      <c r="F60" s="481"/>
      <c r="G60" s="481"/>
      <c r="H60" s="481"/>
      <c r="I60" s="481"/>
      <c r="J60" s="481"/>
      <c r="K60" s="481"/>
      <c r="L60" s="482"/>
      <c r="M60" s="483" t="str">
        <f>IF(ISNA(VLOOKUP(A12,入力シート!$B$134:$AQ$153,35,FALSE)),"",VLOOKUP(A12,入力シート!$B$134:$AQ$153,35,FALSE))</f>
        <v/>
      </c>
      <c r="N60" s="484"/>
      <c r="O60" s="484"/>
      <c r="P60" s="485"/>
      <c r="Q60" s="486" t="str">
        <f t="shared" si="18"/>
        <v/>
      </c>
      <c r="R60" s="487"/>
      <c r="S60" s="487"/>
      <c r="T60" s="487"/>
      <c r="U60" s="487"/>
      <c r="V60" s="487"/>
      <c r="W60" s="488"/>
      <c r="X60" s="483" t="str">
        <f>IF(M60="","",IF(($M$88-(SUM(入力シート!$AR$134:$AU$153,入力シート!$AR$158:$AU$167)))&gt;(入力シート!$T$12/入力シート!$BC$15),入力シート!$T$12*(入力シート!AN138/($M$88-(SUM(入力シート!$AR$134:$AU$153,入力シート!$AR$158:$AU$167)))),入力シート!AN138*入力シート!$BC$15))</f>
        <v/>
      </c>
      <c r="Y60" s="484"/>
      <c r="Z60" s="484"/>
      <c r="AA60" s="485"/>
      <c r="AB60" s="483" t="str">
        <f t="shared" si="20"/>
        <v/>
      </c>
      <c r="AC60" s="484"/>
      <c r="AD60" s="484"/>
      <c r="AE60" s="485"/>
      <c r="AF60" s="582"/>
      <c r="AG60" s="583"/>
      <c r="AH60" s="583"/>
      <c r="AI60" s="584"/>
      <c r="AJ60" s="531"/>
      <c r="AK60" s="489">
        <f>VLOOKUP(A12,入力シート!$B$134:$BC$153,47,0)</f>
        <v>0</v>
      </c>
      <c r="AL60" s="489"/>
      <c r="AM60" s="489"/>
      <c r="AN60" s="489"/>
      <c r="AO60" s="489"/>
      <c r="AP60" s="489"/>
      <c r="AQ60" s="489"/>
      <c r="AR60" s="532"/>
      <c r="AS60" s="490">
        <f>VLOOKUP(A12,入力シート!$B$134:$AI$153,27,0)</f>
        <v>0</v>
      </c>
      <c r="AT60" s="491"/>
      <c r="AU60" s="491"/>
      <c r="AV60" s="491"/>
      <c r="AW60" s="497"/>
      <c r="AX60" s="492">
        <f>VLOOKUP(A12,入力シート!$B$134:$AI$153,31,0)</f>
        <v>0</v>
      </c>
      <c r="AY60" s="492"/>
      <c r="AZ60" s="492"/>
      <c r="BA60" s="493"/>
    </row>
    <row r="61" spans="3:53" s="55" customFormat="1" ht="13.5" customHeight="1">
      <c r="C61" s="56"/>
      <c r="D61" s="480" t="str">
        <f>"　　　"&amp;(入力シート!T139) &amp;"  "&amp; (入力シート!X139)</f>
        <v xml:space="preserve">　　　  </v>
      </c>
      <c r="E61" s="481"/>
      <c r="F61" s="481"/>
      <c r="G61" s="481"/>
      <c r="H61" s="481"/>
      <c r="I61" s="481"/>
      <c r="J61" s="481"/>
      <c r="K61" s="481"/>
      <c r="L61" s="482"/>
      <c r="M61" s="483" t="str">
        <f>IF(ISNA(VLOOKUP(A13,入力シート!$B$134:$AQ$153,35,FALSE)),"",VLOOKUP(A13,入力シート!$B$134:$AQ$153,35,FALSE))</f>
        <v/>
      </c>
      <c r="N61" s="484"/>
      <c r="O61" s="484"/>
      <c r="P61" s="485"/>
      <c r="Q61" s="486" t="str">
        <f t="shared" si="18"/>
        <v/>
      </c>
      <c r="R61" s="487"/>
      <c r="S61" s="487"/>
      <c r="T61" s="487"/>
      <c r="U61" s="487"/>
      <c r="V61" s="487"/>
      <c r="W61" s="488"/>
      <c r="X61" s="483" t="str">
        <f>IF(M61="","",IF(($M$88-(SUM(入力シート!$AR$134:$AU$153,入力シート!$AR$158:$AU$167)))&gt;(入力シート!$T$12/入力シート!$BC$15),入力シート!$T$12*(入力シート!AN139/($M$88-(SUM(入力シート!$AR$134:$AU$153,入力シート!$AR$158:$AU$167)))),入力シート!AN139*入力シート!$BC$15))</f>
        <v/>
      </c>
      <c r="Y61" s="484"/>
      <c r="Z61" s="484"/>
      <c r="AA61" s="485"/>
      <c r="AB61" s="483" t="str">
        <f t="shared" si="20"/>
        <v/>
      </c>
      <c r="AC61" s="484"/>
      <c r="AD61" s="484"/>
      <c r="AE61" s="485"/>
      <c r="AF61" s="582"/>
      <c r="AG61" s="583"/>
      <c r="AH61" s="583"/>
      <c r="AI61" s="584"/>
      <c r="AJ61" s="531"/>
      <c r="AK61" s="489">
        <f>VLOOKUP(A13,入力シート!$B$134:$BC$153,47,0)</f>
        <v>0</v>
      </c>
      <c r="AL61" s="489"/>
      <c r="AM61" s="489"/>
      <c r="AN61" s="489"/>
      <c r="AO61" s="489"/>
      <c r="AP61" s="489"/>
      <c r="AQ61" s="489"/>
      <c r="AR61" s="532"/>
      <c r="AS61" s="490">
        <f>VLOOKUP(A13,入力シート!$B$134:$AI$153,27,0)</f>
        <v>0</v>
      </c>
      <c r="AT61" s="491"/>
      <c r="AU61" s="491"/>
      <c r="AV61" s="491"/>
      <c r="AW61" s="497"/>
      <c r="AX61" s="492">
        <f>VLOOKUP(A13,入力シート!$B$134:$AI$153,31,0)</f>
        <v>0</v>
      </c>
      <c r="AY61" s="492"/>
      <c r="AZ61" s="492"/>
      <c r="BA61" s="493"/>
    </row>
    <row r="62" spans="3:53" s="55" customFormat="1" ht="13.5" customHeight="1">
      <c r="C62" s="56"/>
      <c r="D62" s="480" t="str">
        <f>"　　　"&amp;(入力シート!T140) &amp;"  "&amp; (入力シート!X140)</f>
        <v xml:space="preserve">　　　  </v>
      </c>
      <c r="E62" s="481"/>
      <c r="F62" s="481"/>
      <c r="G62" s="481"/>
      <c r="H62" s="481"/>
      <c r="I62" s="481"/>
      <c r="J62" s="481"/>
      <c r="K62" s="481"/>
      <c r="L62" s="482"/>
      <c r="M62" s="483" t="str">
        <f>IF(ISNA(VLOOKUP(A14,入力シート!$B$134:$AQ$153,35,FALSE)),"",VLOOKUP(A14,入力シート!$B$134:$AQ$153,35,FALSE))</f>
        <v/>
      </c>
      <c r="N62" s="484"/>
      <c r="O62" s="484"/>
      <c r="P62" s="485"/>
      <c r="Q62" s="486" t="str">
        <f t="shared" si="18"/>
        <v/>
      </c>
      <c r="R62" s="487"/>
      <c r="S62" s="487"/>
      <c r="T62" s="487"/>
      <c r="U62" s="487"/>
      <c r="V62" s="487"/>
      <c r="W62" s="488"/>
      <c r="X62" s="483" t="str">
        <f>IF(M62="","",IF(($M$88-(SUM(入力シート!$AR$134:$AU$153,入力シート!$AR$158:$AU$167)))&gt;(入力シート!$T$12/入力シート!$BC$15),入力シート!$T$12*(入力シート!AN140/($M$88-(SUM(入力シート!$AR$134:$AU$153,入力シート!$AR$158:$AU$167)))),入力シート!AN140*入力シート!$BC$15))</f>
        <v/>
      </c>
      <c r="Y62" s="484"/>
      <c r="Z62" s="484"/>
      <c r="AA62" s="485"/>
      <c r="AB62" s="483" t="str">
        <f t="shared" si="20"/>
        <v/>
      </c>
      <c r="AC62" s="484"/>
      <c r="AD62" s="484"/>
      <c r="AE62" s="485"/>
      <c r="AF62" s="582"/>
      <c r="AG62" s="583"/>
      <c r="AH62" s="583"/>
      <c r="AI62" s="584"/>
      <c r="AJ62" s="531"/>
      <c r="AK62" s="489">
        <f>VLOOKUP(A14,入力シート!$B$134:$BC$153,47,0)</f>
        <v>0</v>
      </c>
      <c r="AL62" s="489"/>
      <c r="AM62" s="489"/>
      <c r="AN62" s="489"/>
      <c r="AO62" s="489"/>
      <c r="AP62" s="489"/>
      <c r="AQ62" s="489"/>
      <c r="AR62" s="532"/>
      <c r="AS62" s="490">
        <f>VLOOKUP(A14,入力シート!$B$134:$AI$153,27,0)</f>
        <v>0</v>
      </c>
      <c r="AT62" s="491"/>
      <c r="AU62" s="491"/>
      <c r="AV62" s="491"/>
      <c r="AW62" s="497"/>
      <c r="AX62" s="492">
        <f>VLOOKUP(A14,入力シート!$B$134:$AI$153,31,0)</f>
        <v>0</v>
      </c>
      <c r="AY62" s="492"/>
      <c r="AZ62" s="492"/>
      <c r="BA62" s="493"/>
    </row>
    <row r="63" spans="3:53" s="55" customFormat="1" ht="13.5" customHeight="1">
      <c r="C63" s="56"/>
      <c r="D63" s="480" t="str">
        <f>"　　　"&amp;(入力シート!T141) &amp;"  "&amp; (入力シート!X141)</f>
        <v xml:space="preserve">　　　  </v>
      </c>
      <c r="E63" s="481"/>
      <c r="F63" s="481"/>
      <c r="G63" s="481"/>
      <c r="H63" s="481"/>
      <c r="I63" s="481"/>
      <c r="J63" s="481"/>
      <c r="K63" s="481"/>
      <c r="L63" s="482"/>
      <c r="M63" s="483" t="str">
        <f>IF(ISNA(VLOOKUP(A15,入力シート!$B$134:$AQ$153,35,FALSE)),"",VLOOKUP(A15,入力シート!$B$134:$AQ$153,35,FALSE))</f>
        <v/>
      </c>
      <c r="N63" s="484"/>
      <c r="O63" s="484"/>
      <c r="P63" s="485"/>
      <c r="Q63" s="486" t="str">
        <f t="shared" si="18"/>
        <v/>
      </c>
      <c r="R63" s="487"/>
      <c r="S63" s="487"/>
      <c r="T63" s="487"/>
      <c r="U63" s="487"/>
      <c r="V63" s="487"/>
      <c r="W63" s="488"/>
      <c r="X63" s="483" t="str">
        <f>IF(M63="","",IF(($M$88-(SUM(入力シート!$AR$134:$AU$153,入力シート!$AR$158:$AU$167)))&gt;(入力シート!$T$12/入力シート!$BC$15),入力シート!$T$12*(入力シート!AN141/($M$88-(SUM(入力シート!$AR$134:$AU$153,入力シート!$AR$158:$AU$167)))),入力シート!AN141*入力シート!$BC$15))</f>
        <v/>
      </c>
      <c r="Y63" s="484"/>
      <c r="Z63" s="484"/>
      <c r="AA63" s="485"/>
      <c r="AB63" s="483" t="str">
        <f t="shared" si="20"/>
        <v/>
      </c>
      <c r="AC63" s="484"/>
      <c r="AD63" s="484"/>
      <c r="AE63" s="485"/>
      <c r="AF63" s="582"/>
      <c r="AG63" s="583"/>
      <c r="AH63" s="583"/>
      <c r="AI63" s="584"/>
      <c r="AJ63" s="531"/>
      <c r="AK63" s="489">
        <f>VLOOKUP(A15,入力シート!$B$134:$BC$153,47,0)</f>
        <v>0</v>
      </c>
      <c r="AL63" s="489"/>
      <c r="AM63" s="489"/>
      <c r="AN63" s="489"/>
      <c r="AO63" s="489"/>
      <c r="AP63" s="489"/>
      <c r="AQ63" s="489"/>
      <c r="AR63" s="532"/>
      <c r="AS63" s="490">
        <f>VLOOKUP(A15,入力シート!$B$134:$AI$153,27,0)</f>
        <v>0</v>
      </c>
      <c r="AT63" s="491"/>
      <c r="AU63" s="491"/>
      <c r="AV63" s="491"/>
      <c r="AW63" s="497"/>
      <c r="AX63" s="492">
        <f>VLOOKUP(A15,入力シート!$B$134:$AI$153,31,0)</f>
        <v>0</v>
      </c>
      <c r="AY63" s="492"/>
      <c r="AZ63" s="492"/>
      <c r="BA63" s="493"/>
    </row>
    <row r="64" spans="3:53" s="55" customFormat="1" ht="13.5" customHeight="1">
      <c r="C64" s="56"/>
      <c r="D64" s="480" t="str">
        <f>"　　　"&amp;(入力シート!T142) &amp;"  "&amp; (入力シート!X142)</f>
        <v xml:space="preserve">　　　  </v>
      </c>
      <c r="E64" s="481"/>
      <c r="F64" s="481"/>
      <c r="G64" s="481"/>
      <c r="H64" s="481"/>
      <c r="I64" s="481"/>
      <c r="J64" s="481"/>
      <c r="K64" s="481"/>
      <c r="L64" s="482"/>
      <c r="M64" s="483" t="str">
        <f>IF(ISNA(VLOOKUP(A16,入力シート!$B$134:$AQ$153,35,FALSE)),"",VLOOKUP(A16,入力シート!$B$134:$AQ$153,35,FALSE))</f>
        <v/>
      </c>
      <c r="N64" s="484"/>
      <c r="O64" s="484"/>
      <c r="P64" s="485"/>
      <c r="Q64" s="486" t="str">
        <f t="shared" si="18"/>
        <v/>
      </c>
      <c r="R64" s="487"/>
      <c r="S64" s="487"/>
      <c r="T64" s="487"/>
      <c r="U64" s="487"/>
      <c r="V64" s="487"/>
      <c r="W64" s="488"/>
      <c r="X64" s="483" t="str">
        <f>IF(M64="","",IF(($M$88-(SUM(入力シート!$AR$134:$AU$153,入力シート!$AR$158:$AU$167)))&gt;(入力シート!$T$12/入力シート!$BC$15),入力シート!$T$12*(入力シート!AN142/($M$88-(SUM(入力シート!$AR$134:$AU$153,入力シート!$AR$158:$AU$167)))),入力シート!AN142*入力シート!$BC$15))</f>
        <v/>
      </c>
      <c r="Y64" s="484"/>
      <c r="Z64" s="484"/>
      <c r="AA64" s="485"/>
      <c r="AB64" s="483" t="str">
        <f t="shared" si="20"/>
        <v/>
      </c>
      <c r="AC64" s="484"/>
      <c r="AD64" s="484"/>
      <c r="AE64" s="485"/>
      <c r="AF64" s="582"/>
      <c r="AG64" s="583"/>
      <c r="AH64" s="583"/>
      <c r="AI64" s="584"/>
      <c r="AJ64" s="531"/>
      <c r="AK64" s="489">
        <f>VLOOKUP(A16,入力シート!$B$134:$BC$153,47,0)</f>
        <v>0</v>
      </c>
      <c r="AL64" s="489"/>
      <c r="AM64" s="489"/>
      <c r="AN64" s="489"/>
      <c r="AO64" s="489"/>
      <c r="AP64" s="489"/>
      <c r="AQ64" s="489"/>
      <c r="AR64" s="532"/>
      <c r="AS64" s="490">
        <f>VLOOKUP(A16,入力シート!$B$134:$AI$153,27,0)</f>
        <v>0</v>
      </c>
      <c r="AT64" s="491"/>
      <c r="AU64" s="491"/>
      <c r="AV64" s="491"/>
      <c r="AW64" s="497"/>
      <c r="AX64" s="492">
        <f>VLOOKUP(A16,入力シート!$B$134:$AI$153,31,0)</f>
        <v>0</v>
      </c>
      <c r="AY64" s="492"/>
      <c r="AZ64" s="492"/>
      <c r="BA64" s="493"/>
    </row>
    <row r="65" spans="3:53" s="55" customFormat="1" ht="13.5" customHeight="1">
      <c r="C65" s="56"/>
      <c r="D65" s="480" t="str">
        <f>"　　　"&amp;(入力シート!T143) &amp;"  "&amp; (入力シート!X143)</f>
        <v xml:space="preserve">　　　  </v>
      </c>
      <c r="E65" s="481"/>
      <c r="F65" s="481"/>
      <c r="G65" s="481"/>
      <c r="H65" s="481"/>
      <c r="I65" s="481"/>
      <c r="J65" s="481"/>
      <c r="K65" s="481"/>
      <c r="L65" s="482"/>
      <c r="M65" s="483" t="str">
        <f>IF(ISNA(VLOOKUP(A17,入力シート!$B$134:$AQ$153,35,FALSE)),"",VLOOKUP(A17,入力シート!$B$134:$AQ$153,35,FALSE))</f>
        <v/>
      </c>
      <c r="N65" s="484"/>
      <c r="O65" s="484"/>
      <c r="P65" s="485"/>
      <c r="Q65" s="486" t="str">
        <f t="shared" si="18"/>
        <v/>
      </c>
      <c r="R65" s="487"/>
      <c r="S65" s="487"/>
      <c r="T65" s="487"/>
      <c r="U65" s="487"/>
      <c r="V65" s="487"/>
      <c r="W65" s="488"/>
      <c r="X65" s="483" t="str">
        <f>IF(M65="","",IF(($M$88-(SUM(入力シート!$AR$134:$AU$153,入力シート!$AR$158:$AU$167)))&gt;(入力シート!$T$12/入力シート!$BC$15),入力シート!$T$12*(入力シート!AN143/($M$88-(SUM(入力シート!$AR$134:$AU$153,入力シート!$AR$158:$AU$167)))),入力シート!AN143*入力シート!$BC$15))</f>
        <v/>
      </c>
      <c r="Y65" s="484"/>
      <c r="Z65" s="484"/>
      <c r="AA65" s="485"/>
      <c r="AB65" s="483" t="str">
        <f t="shared" si="20"/>
        <v/>
      </c>
      <c r="AC65" s="484"/>
      <c r="AD65" s="484"/>
      <c r="AE65" s="485"/>
      <c r="AF65" s="582"/>
      <c r="AG65" s="583"/>
      <c r="AH65" s="583"/>
      <c r="AI65" s="584"/>
      <c r="AJ65" s="531"/>
      <c r="AK65" s="489">
        <f>VLOOKUP(A17,入力シート!$B$134:$BC$153,47,0)</f>
        <v>0</v>
      </c>
      <c r="AL65" s="489"/>
      <c r="AM65" s="489"/>
      <c r="AN65" s="489"/>
      <c r="AO65" s="489"/>
      <c r="AP65" s="489"/>
      <c r="AQ65" s="489"/>
      <c r="AR65" s="532"/>
      <c r="AS65" s="490">
        <f>VLOOKUP(A17,入力シート!$B$134:$AI$153,27,0)</f>
        <v>0</v>
      </c>
      <c r="AT65" s="491"/>
      <c r="AU65" s="491"/>
      <c r="AV65" s="491"/>
      <c r="AW65" s="497"/>
      <c r="AX65" s="492">
        <f>VLOOKUP(A17,入力シート!$B$134:$AI$153,31,0)</f>
        <v>0</v>
      </c>
      <c r="AY65" s="492"/>
      <c r="AZ65" s="492"/>
      <c r="BA65" s="493"/>
    </row>
    <row r="66" spans="3:53" s="55" customFormat="1" ht="13.5" customHeight="1">
      <c r="C66" s="56"/>
      <c r="D66" s="480" t="str">
        <f>"　　　"&amp;(入力シート!T144) &amp;"  "&amp; (入力シート!X144)</f>
        <v xml:space="preserve">　　　  </v>
      </c>
      <c r="E66" s="481"/>
      <c r="F66" s="481"/>
      <c r="G66" s="481"/>
      <c r="H66" s="481"/>
      <c r="I66" s="481"/>
      <c r="J66" s="481"/>
      <c r="K66" s="481"/>
      <c r="L66" s="482"/>
      <c r="M66" s="483" t="str">
        <f>IF(ISNA(VLOOKUP(A18,入力シート!$B$134:$AQ$153,35,FALSE)),"",VLOOKUP(A18,入力シート!$B$134:$AQ$153,35,FALSE))</f>
        <v/>
      </c>
      <c r="N66" s="484"/>
      <c r="O66" s="484"/>
      <c r="P66" s="485"/>
      <c r="Q66" s="486" t="str">
        <f t="shared" si="18"/>
        <v/>
      </c>
      <c r="R66" s="487"/>
      <c r="S66" s="487"/>
      <c r="T66" s="487"/>
      <c r="U66" s="487"/>
      <c r="V66" s="487"/>
      <c r="W66" s="488"/>
      <c r="X66" s="483" t="str">
        <f>IF(M66="","",IF(($M$88-(SUM(入力シート!$AR$134:$AU$153,入力シート!$AR$158:$AU$167)))&gt;(入力シート!$T$12/入力シート!$BC$15),入力シート!$T$12*(入力シート!AN144/($M$88-(SUM(入力シート!$AR$134:$AU$153,入力シート!$AR$158:$AU$167)))),入力シート!AN144*入力シート!$BC$15))</f>
        <v/>
      </c>
      <c r="Y66" s="484"/>
      <c r="Z66" s="484"/>
      <c r="AA66" s="485"/>
      <c r="AB66" s="483" t="str">
        <f t="shared" si="20"/>
        <v/>
      </c>
      <c r="AC66" s="484"/>
      <c r="AD66" s="484"/>
      <c r="AE66" s="485"/>
      <c r="AF66" s="582"/>
      <c r="AG66" s="583"/>
      <c r="AH66" s="583"/>
      <c r="AI66" s="584"/>
      <c r="AJ66" s="531"/>
      <c r="AK66" s="489">
        <f>VLOOKUP(A18,入力シート!$B$134:$BC$153,47,0)</f>
        <v>0</v>
      </c>
      <c r="AL66" s="489"/>
      <c r="AM66" s="489"/>
      <c r="AN66" s="489"/>
      <c r="AO66" s="489"/>
      <c r="AP66" s="489"/>
      <c r="AQ66" s="489"/>
      <c r="AR66" s="532"/>
      <c r="AS66" s="490">
        <f>VLOOKUP(A18,入力シート!$B$134:$AI$153,27,0)</f>
        <v>0</v>
      </c>
      <c r="AT66" s="491"/>
      <c r="AU66" s="491"/>
      <c r="AV66" s="491"/>
      <c r="AW66" s="497"/>
      <c r="AX66" s="492">
        <f>VLOOKUP(A18,入力シート!$B$134:$AI$153,31,0)</f>
        <v>0</v>
      </c>
      <c r="AY66" s="492"/>
      <c r="AZ66" s="492"/>
      <c r="BA66" s="493"/>
    </row>
    <row r="67" spans="3:53" s="55" customFormat="1" ht="13.5" customHeight="1">
      <c r="C67" s="56"/>
      <c r="D67" s="480" t="str">
        <f>"　　　"&amp;(入力シート!T145) &amp;"  "&amp; (入力シート!X145)</f>
        <v xml:space="preserve">　　　  </v>
      </c>
      <c r="E67" s="481"/>
      <c r="F67" s="481"/>
      <c r="G67" s="481"/>
      <c r="H67" s="481"/>
      <c r="I67" s="481"/>
      <c r="J67" s="481"/>
      <c r="K67" s="481"/>
      <c r="L67" s="482"/>
      <c r="M67" s="483" t="str">
        <f>IF(ISNA(VLOOKUP(A19,入力シート!$B$134:$AQ$153,35,FALSE)),"",VLOOKUP(A19,入力シート!$B$134:$AQ$153,35,FALSE))</f>
        <v/>
      </c>
      <c r="N67" s="484"/>
      <c r="O67" s="484"/>
      <c r="P67" s="485"/>
      <c r="Q67" s="486" t="str">
        <f t="shared" si="18"/>
        <v/>
      </c>
      <c r="R67" s="487"/>
      <c r="S67" s="487"/>
      <c r="T67" s="487"/>
      <c r="U67" s="487"/>
      <c r="V67" s="487"/>
      <c r="W67" s="488"/>
      <c r="X67" s="483" t="str">
        <f>IF(M67="","",IF(($M$88-(SUM(入力シート!$AR$134:$AU$153,入力シート!$AR$158:$AU$167)))&gt;(入力シート!$T$12/入力シート!$BC$15),入力シート!$T$12*(入力シート!AN145/($M$88-(SUM(入力シート!$AR$134:$AU$153,入力シート!$AR$158:$AU$167)))),入力シート!AN145*入力シート!$BC$15))</f>
        <v/>
      </c>
      <c r="Y67" s="484"/>
      <c r="Z67" s="484"/>
      <c r="AA67" s="485"/>
      <c r="AB67" s="483" t="str">
        <f t="shared" si="20"/>
        <v/>
      </c>
      <c r="AC67" s="484"/>
      <c r="AD67" s="484"/>
      <c r="AE67" s="485"/>
      <c r="AF67" s="582"/>
      <c r="AG67" s="583"/>
      <c r="AH67" s="583"/>
      <c r="AI67" s="584"/>
      <c r="AJ67" s="531"/>
      <c r="AK67" s="489">
        <f>VLOOKUP(A19,入力シート!$B$134:$BC$153,47,0)</f>
        <v>0</v>
      </c>
      <c r="AL67" s="489"/>
      <c r="AM67" s="489"/>
      <c r="AN67" s="489"/>
      <c r="AO67" s="489"/>
      <c r="AP67" s="489"/>
      <c r="AQ67" s="489"/>
      <c r="AR67" s="532"/>
      <c r="AS67" s="490">
        <f>VLOOKUP(A19,入力シート!$B$134:$AI$153,27,0)</f>
        <v>0</v>
      </c>
      <c r="AT67" s="491"/>
      <c r="AU67" s="491"/>
      <c r="AV67" s="491"/>
      <c r="AW67" s="497"/>
      <c r="AX67" s="492">
        <f>VLOOKUP(A19,入力シート!$B$134:$AI$153,31,0)</f>
        <v>0</v>
      </c>
      <c r="AY67" s="492"/>
      <c r="AZ67" s="492"/>
      <c r="BA67" s="493"/>
    </row>
    <row r="68" spans="3:53" s="55" customFormat="1" ht="13.5" customHeight="1">
      <c r="C68" s="56"/>
      <c r="D68" s="480" t="str">
        <f>"　　　"&amp;(入力シート!T146) &amp;"  "&amp; (入力シート!X146)</f>
        <v xml:space="preserve">　　　  </v>
      </c>
      <c r="E68" s="481"/>
      <c r="F68" s="481"/>
      <c r="G68" s="481"/>
      <c r="H68" s="481"/>
      <c r="I68" s="481"/>
      <c r="J68" s="481"/>
      <c r="K68" s="481"/>
      <c r="L68" s="482"/>
      <c r="M68" s="483" t="str">
        <f>IF(ISNA(VLOOKUP(A20,入力シート!$B$134:$AQ$153,35,FALSE)),"",VLOOKUP(A20,入力シート!$B$134:$AQ$153,35,FALSE))</f>
        <v/>
      </c>
      <c r="N68" s="484"/>
      <c r="O68" s="484"/>
      <c r="P68" s="485"/>
      <c r="Q68" s="486" t="str">
        <f t="shared" si="18"/>
        <v/>
      </c>
      <c r="R68" s="487"/>
      <c r="S68" s="487"/>
      <c r="T68" s="487"/>
      <c r="U68" s="487"/>
      <c r="V68" s="487"/>
      <c r="W68" s="488"/>
      <c r="X68" s="483" t="str">
        <f>IF(M68="","",IF(($M$88-(SUM(入力シート!$AR$134:$AU$153,入力シート!$AR$158:$AU$167)))&gt;(入力シート!$T$12/入力シート!$BC$15),入力シート!$T$12*(入力シート!AN146/($M$88-(SUM(入力シート!$AR$134:$AU$153,入力シート!$AR$158:$AU$167)))),入力シート!AN146*入力シート!$BC$15))</f>
        <v/>
      </c>
      <c r="Y68" s="484"/>
      <c r="Z68" s="484"/>
      <c r="AA68" s="485"/>
      <c r="AB68" s="483" t="str">
        <f t="shared" si="20"/>
        <v/>
      </c>
      <c r="AC68" s="484"/>
      <c r="AD68" s="484"/>
      <c r="AE68" s="485"/>
      <c r="AF68" s="582"/>
      <c r="AG68" s="583"/>
      <c r="AH68" s="583"/>
      <c r="AI68" s="584"/>
      <c r="AJ68" s="531"/>
      <c r="AK68" s="489">
        <f>VLOOKUP(A20,入力シート!$B$134:$BC$153,47,0)</f>
        <v>0</v>
      </c>
      <c r="AL68" s="489"/>
      <c r="AM68" s="489"/>
      <c r="AN68" s="489"/>
      <c r="AO68" s="489"/>
      <c r="AP68" s="489"/>
      <c r="AQ68" s="489"/>
      <c r="AR68" s="532"/>
      <c r="AS68" s="490">
        <f>VLOOKUP(A20,入力シート!$B$134:$AI$153,27,0)</f>
        <v>0</v>
      </c>
      <c r="AT68" s="491"/>
      <c r="AU68" s="491"/>
      <c r="AV68" s="491"/>
      <c r="AW68" s="497"/>
      <c r="AX68" s="492">
        <f>VLOOKUP(A20,入力シート!$B$134:$AI$153,31,0)</f>
        <v>0</v>
      </c>
      <c r="AY68" s="492"/>
      <c r="AZ68" s="492"/>
      <c r="BA68" s="493"/>
    </row>
    <row r="69" spans="3:53" s="55" customFormat="1" ht="13.5" customHeight="1">
      <c r="C69" s="56"/>
      <c r="D69" s="480" t="str">
        <f>"　　　"&amp;(入力シート!T147) &amp;"  "&amp; (入力シート!X147)</f>
        <v xml:space="preserve">　　　  </v>
      </c>
      <c r="E69" s="481"/>
      <c r="F69" s="481"/>
      <c r="G69" s="481"/>
      <c r="H69" s="481"/>
      <c r="I69" s="481"/>
      <c r="J69" s="481"/>
      <c r="K69" s="481"/>
      <c r="L69" s="482"/>
      <c r="M69" s="483" t="str">
        <f>IF(ISNA(VLOOKUP(A21,入力シート!$B$134:$AQ$153,35,FALSE)),"",VLOOKUP(A21,入力シート!$B$134:$AQ$153,35,FALSE))</f>
        <v/>
      </c>
      <c r="N69" s="484"/>
      <c r="O69" s="484"/>
      <c r="P69" s="485"/>
      <c r="Q69" s="486" t="str">
        <f t="shared" si="18"/>
        <v/>
      </c>
      <c r="R69" s="487"/>
      <c r="S69" s="487"/>
      <c r="T69" s="487"/>
      <c r="U69" s="487"/>
      <c r="V69" s="487"/>
      <c r="W69" s="488"/>
      <c r="X69" s="483" t="str">
        <f>IF(M69="","",IF(($M$88-(SUM(入力シート!$AR$134:$AU$153,入力シート!$AR$158:$AU$167)))&gt;(入力シート!$T$12/入力シート!$BC$15),入力シート!$T$12*(入力シート!AN147/($M$88-(SUM(入力シート!$AR$134:$AU$153,入力シート!$AR$158:$AU$167)))),入力シート!AN147*入力シート!$BC$15))</f>
        <v/>
      </c>
      <c r="Y69" s="484"/>
      <c r="Z69" s="484"/>
      <c r="AA69" s="485"/>
      <c r="AB69" s="483" t="str">
        <f t="shared" si="20"/>
        <v/>
      </c>
      <c r="AC69" s="484"/>
      <c r="AD69" s="484"/>
      <c r="AE69" s="485"/>
      <c r="AF69" s="582"/>
      <c r="AG69" s="583"/>
      <c r="AH69" s="583"/>
      <c r="AI69" s="584"/>
      <c r="AJ69" s="531"/>
      <c r="AK69" s="489">
        <f>VLOOKUP(A21,入力シート!$B$134:$BC$153,47,0)</f>
        <v>0</v>
      </c>
      <c r="AL69" s="489"/>
      <c r="AM69" s="489"/>
      <c r="AN69" s="489"/>
      <c r="AO69" s="489"/>
      <c r="AP69" s="489"/>
      <c r="AQ69" s="489"/>
      <c r="AR69" s="532"/>
      <c r="AS69" s="490">
        <f>VLOOKUP(A21,入力シート!$B$134:$AI$153,27,0)</f>
        <v>0</v>
      </c>
      <c r="AT69" s="491"/>
      <c r="AU69" s="491"/>
      <c r="AV69" s="491"/>
      <c r="AW69" s="497"/>
      <c r="AX69" s="492">
        <f>VLOOKUP(A21,入力シート!$B$134:$AI$153,31,0)</f>
        <v>0</v>
      </c>
      <c r="AY69" s="492"/>
      <c r="AZ69" s="492"/>
      <c r="BA69" s="493"/>
    </row>
    <row r="70" spans="3:53" s="55" customFormat="1" ht="13.5" customHeight="1">
      <c r="C70" s="56"/>
      <c r="D70" s="480" t="str">
        <f>"　　　"&amp;(入力シート!T148) &amp;"  "&amp; (入力シート!X148)</f>
        <v xml:space="preserve">　　　  </v>
      </c>
      <c r="E70" s="481"/>
      <c r="F70" s="481"/>
      <c r="G70" s="481"/>
      <c r="H70" s="481"/>
      <c r="I70" s="481"/>
      <c r="J70" s="481"/>
      <c r="K70" s="481"/>
      <c r="L70" s="482"/>
      <c r="M70" s="483" t="str">
        <f>IF(ISNA(VLOOKUP(A22,入力シート!$B$134:$AQ$153,35,FALSE)),"",VLOOKUP(A22,入力シート!$B$134:$AQ$153,35,FALSE))</f>
        <v/>
      </c>
      <c r="N70" s="484"/>
      <c r="O70" s="484"/>
      <c r="P70" s="485"/>
      <c r="Q70" s="486" t="str">
        <f t="shared" si="18"/>
        <v/>
      </c>
      <c r="R70" s="487"/>
      <c r="S70" s="487"/>
      <c r="T70" s="487"/>
      <c r="U70" s="487"/>
      <c r="V70" s="487"/>
      <c r="W70" s="488"/>
      <c r="X70" s="483" t="str">
        <f>IF(M70="","",IF(($M$88-(SUM(入力シート!$AR$134:$AU$153,入力シート!$AR$158:$AU$167)))&gt;(入力シート!$T$12/入力シート!$BC$15),入力シート!$T$12*(入力シート!AN148/($M$88-(SUM(入力シート!$AR$134:$AU$153,入力シート!$AR$158:$AU$167)))),入力シート!AN148*入力シート!$BC$15))</f>
        <v/>
      </c>
      <c r="Y70" s="484"/>
      <c r="Z70" s="484"/>
      <c r="AA70" s="485"/>
      <c r="AB70" s="483" t="str">
        <f t="shared" si="20"/>
        <v/>
      </c>
      <c r="AC70" s="484"/>
      <c r="AD70" s="484"/>
      <c r="AE70" s="485"/>
      <c r="AF70" s="582"/>
      <c r="AG70" s="583"/>
      <c r="AH70" s="583"/>
      <c r="AI70" s="584"/>
      <c r="AJ70" s="531"/>
      <c r="AK70" s="489">
        <f>VLOOKUP(A22,入力シート!$B$134:$BC$153,47,0)</f>
        <v>0</v>
      </c>
      <c r="AL70" s="489"/>
      <c r="AM70" s="489"/>
      <c r="AN70" s="489"/>
      <c r="AO70" s="489"/>
      <c r="AP70" s="489"/>
      <c r="AQ70" s="489"/>
      <c r="AR70" s="532"/>
      <c r="AS70" s="490">
        <f>VLOOKUP(A22,入力シート!$B$134:$AI$153,27,0)</f>
        <v>0</v>
      </c>
      <c r="AT70" s="491"/>
      <c r="AU70" s="491"/>
      <c r="AV70" s="491"/>
      <c r="AW70" s="497"/>
      <c r="AX70" s="492">
        <f>VLOOKUP(A22,入力シート!$B$134:$AI$153,31,0)</f>
        <v>0</v>
      </c>
      <c r="AY70" s="492"/>
      <c r="AZ70" s="492"/>
      <c r="BA70" s="493"/>
    </row>
    <row r="71" spans="3:53" s="55" customFormat="1" ht="13.5" customHeight="1">
      <c r="C71" s="56"/>
      <c r="D71" s="480" t="str">
        <f>"　　　"&amp;(入力シート!T149) &amp;"  "&amp; (入力シート!X149)</f>
        <v xml:space="preserve">　　　  </v>
      </c>
      <c r="E71" s="481"/>
      <c r="F71" s="481"/>
      <c r="G71" s="481"/>
      <c r="H71" s="481"/>
      <c r="I71" s="481"/>
      <c r="J71" s="481"/>
      <c r="K71" s="481"/>
      <c r="L71" s="482"/>
      <c r="M71" s="483" t="str">
        <f>IF(ISNA(VLOOKUP(A23,入力シート!$B$134:$AQ$153,35,FALSE)),"",VLOOKUP(A23,入力シート!$B$134:$AQ$153,35,FALSE))</f>
        <v/>
      </c>
      <c r="N71" s="484"/>
      <c r="O71" s="484"/>
      <c r="P71" s="485"/>
      <c r="Q71" s="486" t="str">
        <f t="shared" si="18"/>
        <v/>
      </c>
      <c r="R71" s="487"/>
      <c r="S71" s="487"/>
      <c r="T71" s="487"/>
      <c r="U71" s="487"/>
      <c r="V71" s="487"/>
      <c r="W71" s="488"/>
      <c r="X71" s="483" t="str">
        <f>IF(M71="","",IF(($M$88-(SUM(入力シート!$AR$134:$AU$153,入力シート!$AR$158:$AU$167)))&gt;(入力シート!$T$12/入力シート!$BC$15),入力シート!$T$12*(入力シート!AN149/($M$88-(SUM(入力シート!$AR$134:$AU$153,入力シート!$AR$158:$AU$167)))),入力シート!AN149*入力シート!$BC$15))</f>
        <v/>
      </c>
      <c r="Y71" s="484"/>
      <c r="Z71" s="484"/>
      <c r="AA71" s="485"/>
      <c r="AB71" s="483" t="str">
        <f t="shared" si="20"/>
        <v/>
      </c>
      <c r="AC71" s="484"/>
      <c r="AD71" s="484"/>
      <c r="AE71" s="485"/>
      <c r="AF71" s="582"/>
      <c r="AG71" s="583"/>
      <c r="AH71" s="583"/>
      <c r="AI71" s="584"/>
      <c r="AJ71" s="531"/>
      <c r="AK71" s="489">
        <f>VLOOKUP(A23,入力シート!$B$134:$BC$153,47,0)</f>
        <v>0</v>
      </c>
      <c r="AL71" s="489"/>
      <c r="AM71" s="489"/>
      <c r="AN71" s="489"/>
      <c r="AO71" s="489"/>
      <c r="AP71" s="489"/>
      <c r="AQ71" s="489"/>
      <c r="AR71" s="532"/>
      <c r="AS71" s="490">
        <f>VLOOKUP(A23,入力シート!$B$134:$AI$153,27,0)</f>
        <v>0</v>
      </c>
      <c r="AT71" s="491"/>
      <c r="AU71" s="491"/>
      <c r="AV71" s="491"/>
      <c r="AW71" s="497"/>
      <c r="AX71" s="492">
        <f>VLOOKUP(A23,入力シート!$B$134:$AI$153,31,0)</f>
        <v>0</v>
      </c>
      <c r="AY71" s="492"/>
      <c r="AZ71" s="492"/>
      <c r="BA71" s="493"/>
    </row>
    <row r="72" spans="3:53" s="55" customFormat="1" ht="13.5" customHeight="1">
      <c r="C72" s="56"/>
      <c r="D72" s="480" t="str">
        <f>"　　　"&amp;(入力シート!T150) &amp;"  "&amp; (入力シート!X150)</f>
        <v xml:space="preserve">　　　  </v>
      </c>
      <c r="E72" s="481"/>
      <c r="F72" s="481"/>
      <c r="G72" s="481"/>
      <c r="H72" s="481"/>
      <c r="I72" s="481"/>
      <c r="J72" s="481"/>
      <c r="K72" s="481"/>
      <c r="L72" s="482"/>
      <c r="M72" s="483" t="str">
        <f>IF(ISNA(VLOOKUP(A24,入力シート!$B$134:$AQ$153,35,FALSE)),"",VLOOKUP(A24,入力シート!$B$134:$AQ$153,35,FALSE))</f>
        <v/>
      </c>
      <c r="N72" s="484"/>
      <c r="O72" s="484"/>
      <c r="P72" s="485"/>
      <c r="Q72" s="486" t="str">
        <f t="shared" si="18"/>
        <v/>
      </c>
      <c r="R72" s="487"/>
      <c r="S72" s="487"/>
      <c r="T72" s="487"/>
      <c r="U72" s="487"/>
      <c r="V72" s="487"/>
      <c r="W72" s="488"/>
      <c r="X72" s="483" t="str">
        <f>IF(M72="","",IF(($M$88-(SUM(入力シート!$AR$134:$AU$153,入力シート!$AR$158:$AU$167)))&gt;(入力シート!$T$12/入力シート!$BC$15),入力シート!$T$12*(入力シート!AN150/($M$88-(SUM(入力シート!$AR$134:$AU$153,入力シート!$AR$158:$AU$167)))),入力シート!AN150*入力シート!$BC$15))</f>
        <v/>
      </c>
      <c r="Y72" s="484"/>
      <c r="Z72" s="484"/>
      <c r="AA72" s="485"/>
      <c r="AB72" s="483" t="str">
        <f t="shared" si="20"/>
        <v/>
      </c>
      <c r="AC72" s="484"/>
      <c r="AD72" s="484"/>
      <c r="AE72" s="485"/>
      <c r="AF72" s="582"/>
      <c r="AG72" s="583"/>
      <c r="AH72" s="583"/>
      <c r="AI72" s="584"/>
      <c r="AJ72" s="531"/>
      <c r="AK72" s="489">
        <f>VLOOKUP(A24,入力シート!$B$134:$BC$153,47,0)</f>
        <v>0</v>
      </c>
      <c r="AL72" s="489"/>
      <c r="AM72" s="489"/>
      <c r="AN72" s="489"/>
      <c r="AO72" s="489"/>
      <c r="AP72" s="489"/>
      <c r="AQ72" s="489"/>
      <c r="AR72" s="532"/>
      <c r="AS72" s="490">
        <f>VLOOKUP(A24,入力シート!$B$134:$AI$153,27,0)</f>
        <v>0</v>
      </c>
      <c r="AT72" s="491"/>
      <c r="AU72" s="491"/>
      <c r="AV72" s="491"/>
      <c r="AW72" s="497"/>
      <c r="AX72" s="492">
        <f>VLOOKUP(A24,入力シート!$B$134:$AI$153,31,0)</f>
        <v>0</v>
      </c>
      <c r="AY72" s="492"/>
      <c r="AZ72" s="492"/>
      <c r="BA72" s="493"/>
    </row>
    <row r="73" spans="3:53" s="55" customFormat="1" ht="13.5" customHeight="1">
      <c r="C73" s="56"/>
      <c r="D73" s="480" t="str">
        <f>"　　　"&amp;(入力シート!T151) &amp;"  "&amp; (入力シート!X151)</f>
        <v xml:space="preserve">　　　  </v>
      </c>
      <c r="E73" s="481"/>
      <c r="F73" s="481"/>
      <c r="G73" s="481"/>
      <c r="H73" s="481"/>
      <c r="I73" s="481"/>
      <c r="J73" s="481"/>
      <c r="K73" s="481"/>
      <c r="L73" s="482"/>
      <c r="M73" s="483" t="str">
        <f>IF(ISNA(VLOOKUP(A25,入力シート!$B$134:$AQ$153,35,FALSE)),"",VLOOKUP(A25,入力シート!$B$134:$AQ$153,35,FALSE))</f>
        <v/>
      </c>
      <c r="N73" s="484"/>
      <c r="O73" s="484"/>
      <c r="P73" s="485"/>
      <c r="Q73" s="486" t="str">
        <f t="shared" si="18"/>
        <v/>
      </c>
      <c r="R73" s="487"/>
      <c r="S73" s="487"/>
      <c r="T73" s="487"/>
      <c r="U73" s="487"/>
      <c r="V73" s="487"/>
      <c r="W73" s="488"/>
      <c r="X73" s="483" t="str">
        <f>IF(M73="","",IF(($M$88-(SUM(入力シート!$AR$134:$AU$153,入力シート!$AR$158:$AU$167)))&gt;(入力シート!$T$12/入力シート!$BC$15),入力シート!$T$12*(入力シート!AN151/($M$88-(SUM(入力シート!$AR$134:$AU$153,入力シート!$AR$158:$AU$167)))),入力シート!AN151*入力シート!$BC$15))</f>
        <v/>
      </c>
      <c r="Y73" s="484"/>
      <c r="Z73" s="484"/>
      <c r="AA73" s="485"/>
      <c r="AB73" s="483" t="str">
        <f t="shared" si="20"/>
        <v/>
      </c>
      <c r="AC73" s="484"/>
      <c r="AD73" s="484"/>
      <c r="AE73" s="485"/>
      <c r="AF73" s="582"/>
      <c r="AG73" s="583"/>
      <c r="AH73" s="583"/>
      <c r="AI73" s="584"/>
      <c r="AJ73" s="531"/>
      <c r="AK73" s="489">
        <f>VLOOKUP(A25,入力シート!$B$134:$BC$153,47,0)</f>
        <v>0</v>
      </c>
      <c r="AL73" s="489"/>
      <c r="AM73" s="489"/>
      <c r="AN73" s="489"/>
      <c r="AO73" s="489"/>
      <c r="AP73" s="489"/>
      <c r="AQ73" s="489"/>
      <c r="AR73" s="532"/>
      <c r="AS73" s="490">
        <f>VLOOKUP(A25,入力シート!$B$134:$AI$153,27,0)</f>
        <v>0</v>
      </c>
      <c r="AT73" s="491"/>
      <c r="AU73" s="491"/>
      <c r="AV73" s="491"/>
      <c r="AW73" s="497"/>
      <c r="AX73" s="492">
        <f>VLOOKUP(A25,入力シート!$B$134:$AI$153,31,0)</f>
        <v>0</v>
      </c>
      <c r="AY73" s="492"/>
      <c r="AZ73" s="492"/>
      <c r="BA73" s="493"/>
    </row>
    <row r="74" spans="3:53" s="55" customFormat="1" ht="13.5" customHeight="1">
      <c r="C74" s="56"/>
      <c r="D74" s="480" t="str">
        <f>"　　　"&amp;(入力シート!T152) &amp;"  "&amp; (入力シート!X152)</f>
        <v xml:space="preserve">　　　  </v>
      </c>
      <c r="E74" s="481"/>
      <c r="F74" s="481"/>
      <c r="G74" s="481"/>
      <c r="H74" s="481"/>
      <c r="I74" s="481"/>
      <c r="J74" s="481"/>
      <c r="K74" s="481"/>
      <c r="L74" s="482"/>
      <c r="M74" s="483" t="str">
        <f>IF(ISNA(VLOOKUP(A26,入力シート!$B$134:$AQ$153,35,FALSE)),"",VLOOKUP(A26,入力シート!$B$134:$AQ$153,35,FALSE))</f>
        <v/>
      </c>
      <c r="N74" s="484"/>
      <c r="O74" s="484"/>
      <c r="P74" s="485"/>
      <c r="Q74" s="486" t="str">
        <f t="shared" si="18"/>
        <v/>
      </c>
      <c r="R74" s="487"/>
      <c r="S74" s="487"/>
      <c r="T74" s="487"/>
      <c r="U74" s="487"/>
      <c r="V74" s="487"/>
      <c r="W74" s="488"/>
      <c r="X74" s="483" t="str">
        <f>IF(M74="","",IF(($M$88-(SUM(入力シート!$AR$134:$AU$153,入力シート!$AR$158:$AU$167)))&gt;(入力シート!$T$12/入力シート!$BC$15),入力シート!$T$12*(入力シート!AN152/($M$88-(SUM(入力シート!$AR$134:$AU$153,入力シート!$AR$158:$AU$167)))),入力シート!AN152*入力シート!$BC$15))</f>
        <v/>
      </c>
      <c r="Y74" s="484"/>
      <c r="Z74" s="484"/>
      <c r="AA74" s="485"/>
      <c r="AB74" s="483" t="str">
        <f t="shared" si="20"/>
        <v/>
      </c>
      <c r="AC74" s="484"/>
      <c r="AD74" s="484"/>
      <c r="AE74" s="485"/>
      <c r="AF74" s="582"/>
      <c r="AG74" s="583"/>
      <c r="AH74" s="583"/>
      <c r="AI74" s="584"/>
      <c r="AJ74" s="531"/>
      <c r="AK74" s="489">
        <f>VLOOKUP(A26,入力シート!$B$134:$BC$153,47,0)</f>
        <v>0</v>
      </c>
      <c r="AL74" s="489"/>
      <c r="AM74" s="489"/>
      <c r="AN74" s="489"/>
      <c r="AO74" s="489"/>
      <c r="AP74" s="489"/>
      <c r="AQ74" s="489"/>
      <c r="AR74" s="532"/>
      <c r="AS74" s="490">
        <f>VLOOKUP(A26,入力シート!$B$134:$AI$153,27,0)</f>
        <v>0</v>
      </c>
      <c r="AT74" s="491"/>
      <c r="AU74" s="491"/>
      <c r="AV74" s="491"/>
      <c r="AW74" s="497"/>
      <c r="AX74" s="492">
        <f>VLOOKUP(A26,入力シート!$B$134:$AI$153,31,0)</f>
        <v>0</v>
      </c>
      <c r="AY74" s="492"/>
      <c r="AZ74" s="492"/>
      <c r="BA74" s="493"/>
    </row>
    <row r="75" spans="3:53" s="55" customFormat="1" ht="13.5" customHeight="1">
      <c r="C75" s="56"/>
      <c r="D75" s="480" t="str">
        <f>"　　　"&amp;(入力シート!T153) &amp;"  "&amp; (入力シート!X153)</f>
        <v xml:space="preserve">　　　  </v>
      </c>
      <c r="E75" s="481"/>
      <c r="F75" s="481"/>
      <c r="G75" s="481"/>
      <c r="H75" s="481"/>
      <c r="I75" s="481"/>
      <c r="J75" s="481"/>
      <c r="K75" s="481"/>
      <c r="L75" s="482"/>
      <c r="M75" s="483" t="str">
        <f>IF(ISNA(VLOOKUP(A27,入力シート!$B$134:$AQ$153,35,FALSE)),"",VLOOKUP(A27,入力シート!$B$134:$AQ$153,35,FALSE))</f>
        <v/>
      </c>
      <c r="N75" s="484"/>
      <c r="O75" s="484"/>
      <c r="P75" s="485"/>
      <c r="Q75" s="486" t="str">
        <f t="shared" si="18"/>
        <v/>
      </c>
      <c r="R75" s="487"/>
      <c r="S75" s="487"/>
      <c r="T75" s="487"/>
      <c r="U75" s="487"/>
      <c r="V75" s="487"/>
      <c r="W75" s="488"/>
      <c r="X75" s="483" t="str">
        <f>IF(M75="","",IF(($M$88-(SUM(入力シート!$AR$134:$AU$153,入力シート!$AR$158:$AU$167)))&gt;(入力シート!$T$12/入力シート!$BC$15),入力シート!$T$12*(入力シート!AN153/($M$88-(SUM(入力シート!$AR$134:$AU$153,入力シート!$AR$158:$AU$167)))),入力シート!AN153*入力シート!$BC$15))</f>
        <v/>
      </c>
      <c r="Y75" s="484"/>
      <c r="Z75" s="484"/>
      <c r="AA75" s="485"/>
      <c r="AB75" s="483" t="str">
        <f t="shared" si="20"/>
        <v/>
      </c>
      <c r="AC75" s="484"/>
      <c r="AD75" s="484"/>
      <c r="AE75" s="485"/>
      <c r="AF75" s="582"/>
      <c r="AG75" s="583"/>
      <c r="AH75" s="583"/>
      <c r="AI75" s="584"/>
      <c r="AJ75" s="531"/>
      <c r="AK75" s="489">
        <f>VLOOKUP(A27,入力シート!$B$134:$BC$153,47,0)</f>
        <v>0</v>
      </c>
      <c r="AL75" s="489"/>
      <c r="AM75" s="489"/>
      <c r="AN75" s="489"/>
      <c r="AO75" s="489"/>
      <c r="AP75" s="489"/>
      <c r="AQ75" s="489"/>
      <c r="AR75" s="532"/>
      <c r="AS75" s="490">
        <f>VLOOKUP(A27,入力シート!$B$134:$AI$153,27,0)</f>
        <v>0</v>
      </c>
      <c r="AT75" s="491"/>
      <c r="AU75" s="491"/>
      <c r="AV75" s="491"/>
      <c r="AW75" s="497"/>
      <c r="AX75" s="492">
        <f>VLOOKUP(A27,入力シート!$B$134:$AI$153,31,0)</f>
        <v>0</v>
      </c>
      <c r="AY75" s="492"/>
      <c r="AZ75" s="492"/>
      <c r="BA75" s="493"/>
    </row>
    <row r="76" spans="3:53" s="55" customFormat="1" ht="13.5" customHeight="1">
      <c r="C76" s="56"/>
      <c r="D76" s="494" t="s">
        <v>152</v>
      </c>
      <c r="E76" s="494"/>
      <c r="F76" s="494"/>
      <c r="G76" s="494"/>
      <c r="H76" s="494"/>
      <c r="I76" s="494"/>
      <c r="J76" s="494"/>
      <c r="K76" s="494"/>
      <c r="L76" s="495"/>
      <c r="M76" s="483"/>
      <c r="N76" s="484"/>
      <c r="O76" s="484"/>
      <c r="P76" s="485"/>
      <c r="Q76" s="501"/>
      <c r="R76" s="502"/>
      <c r="S76" s="502"/>
      <c r="T76" s="502"/>
      <c r="U76" s="502"/>
      <c r="V76" s="502"/>
      <c r="W76" s="503"/>
      <c r="X76" s="483"/>
      <c r="Y76" s="484"/>
      <c r="Z76" s="484"/>
      <c r="AA76" s="485"/>
      <c r="AB76" s="483"/>
      <c r="AC76" s="484"/>
      <c r="AD76" s="484"/>
      <c r="AE76" s="485"/>
      <c r="AF76" s="582"/>
      <c r="AG76" s="583"/>
      <c r="AH76" s="583"/>
      <c r="AI76" s="584"/>
      <c r="AJ76" s="521"/>
      <c r="AK76" s="521"/>
      <c r="AL76" s="521"/>
      <c r="AM76" s="521"/>
      <c r="AN76" s="487"/>
      <c r="AO76" s="487"/>
      <c r="AP76" s="487"/>
      <c r="AQ76" s="487"/>
      <c r="AR76" s="487"/>
      <c r="AS76" s="487"/>
      <c r="AT76" s="487"/>
      <c r="AU76" s="487"/>
      <c r="AV76" s="487"/>
      <c r="AW76" s="487"/>
      <c r="AX76" s="487"/>
      <c r="AY76" s="487"/>
      <c r="AZ76" s="487"/>
      <c r="BA76" s="570"/>
    </row>
    <row r="77" spans="3:53" s="55" customFormat="1" ht="13.5" customHeight="1">
      <c r="C77" s="56"/>
      <c r="D77" s="494" t="str">
        <f>"　　　"&amp;(入力シート!T158) &amp;"  "&amp; (入力シート!X158)</f>
        <v xml:space="preserve">　　　  </v>
      </c>
      <c r="E77" s="494"/>
      <c r="F77" s="494"/>
      <c r="G77" s="494"/>
      <c r="H77" s="494"/>
      <c r="I77" s="494"/>
      <c r="J77" s="494"/>
      <c r="K77" s="494"/>
      <c r="L77" s="495"/>
      <c r="M77" s="483" t="str">
        <f>IF(ISNA(VLOOKUP(A8,入力シート!$B$158:$AQ$167,35,FALSE)),"",VLOOKUP(A8,入力シート!$B$158:$AQ$167,35,FALSE))</f>
        <v/>
      </c>
      <c r="N77" s="484"/>
      <c r="O77" s="484"/>
      <c r="P77" s="485"/>
      <c r="Q77" s="486" t="str">
        <f>IF(M77="","","備考欄・別添報告書参照")</f>
        <v/>
      </c>
      <c r="R77" s="487"/>
      <c r="S77" s="487"/>
      <c r="T77" s="487"/>
      <c r="U77" s="487"/>
      <c r="V77" s="487"/>
      <c r="W77" s="488"/>
      <c r="X77" s="483" t="str">
        <f>IF(M77="","",IF(($M$88-(SUM(入力シート!$AR$134:$AU$153,入力シート!$AR$158:$AU$167)))&gt;(入力シート!$T$12/入力シート!$BC$15),入力シート!$T$12*(入力シート!AN158/($M$88-(SUM(入力シート!$AR$134:$AU$153,入力シート!$AR$158:$AU$167)))),入力シート!AN158*入力シート!$BC$15))</f>
        <v/>
      </c>
      <c r="Y77" s="484"/>
      <c r="Z77" s="484"/>
      <c r="AA77" s="485"/>
      <c r="AB77" s="483" t="str">
        <f>IFERROR(M77-X77,"")</f>
        <v/>
      </c>
      <c r="AC77" s="484"/>
      <c r="AD77" s="484"/>
      <c r="AE77" s="485"/>
      <c r="AF77" s="582"/>
      <c r="AG77" s="583"/>
      <c r="AH77" s="583"/>
      <c r="AI77" s="584"/>
      <c r="AJ77" s="496" t="s">
        <v>277</v>
      </c>
      <c r="AK77" s="492">
        <f>VLOOKUP(A8,入力シート!$B$158:$AI$167,27,0)</f>
        <v>0</v>
      </c>
      <c r="AL77" s="492"/>
      <c r="AM77" s="492"/>
      <c r="AN77" s="492"/>
      <c r="AO77" s="497" t="s">
        <v>278</v>
      </c>
      <c r="AP77" s="492">
        <f>VLOOKUP(A8,入力シート!$B$158:$AI$167,31,0)</f>
        <v>0</v>
      </c>
      <c r="AQ77" s="492"/>
      <c r="AR77" s="492"/>
      <c r="AS77" s="492"/>
      <c r="AT77" s="58"/>
      <c r="AU77" s="58"/>
      <c r="AV77" s="58"/>
      <c r="AW77" s="58"/>
      <c r="AX77" s="58"/>
      <c r="AY77" s="58"/>
      <c r="AZ77" s="58"/>
      <c r="BA77" s="63"/>
    </row>
    <row r="78" spans="3:53" s="55" customFormat="1" ht="13.5" customHeight="1">
      <c r="C78" s="56"/>
      <c r="D78" s="494" t="str">
        <f>"　　　"&amp;(入力シート!T159) &amp;"  "&amp; (入力シート!X159)</f>
        <v xml:space="preserve">　　　  </v>
      </c>
      <c r="E78" s="494"/>
      <c r="F78" s="494"/>
      <c r="G78" s="494"/>
      <c r="H78" s="494"/>
      <c r="I78" s="494"/>
      <c r="J78" s="494"/>
      <c r="K78" s="494"/>
      <c r="L78" s="495"/>
      <c r="M78" s="483" t="str">
        <f>IF(ISNA(VLOOKUP(A9,入力シート!$B$158:$AQ$167,35,FALSE)),"",VLOOKUP(A9,入力シート!$B$158:$AQ$167,35,FALSE))</f>
        <v/>
      </c>
      <c r="N78" s="484"/>
      <c r="O78" s="484"/>
      <c r="P78" s="485"/>
      <c r="Q78" s="486" t="str">
        <f t="shared" ref="Q78:Q86" si="21">IF(M78="","","備考欄・別添報告書参照")</f>
        <v/>
      </c>
      <c r="R78" s="487"/>
      <c r="S78" s="487"/>
      <c r="T78" s="487"/>
      <c r="U78" s="487"/>
      <c r="V78" s="487"/>
      <c r="W78" s="488"/>
      <c r="X78" s="483" t="str">
        <f>IF(M78="","",IF(($M$88-(SUM(入力シート!$AR$134:$AU$153,入力シート!$AR$158:$AU$167)))&gt;(入力シート!$T$12/入力シート!$BC$15),入力シート!$T$12*(入力シート!AN159/($M$88-(SUM(入力シート!$AR$134:$AU$153,入力シート!$AR$158:$AU$167)))),入力シート!AN159*入力シート!$BC$15))</f>
        <v/>
      </c>
      <c r="Y78" s="484"/>
      <c r="Z78" s="484"/>
      <c r="AA78" s="485"/>
      <c r="AB78" s="483" t="str">
        <f t="shared" ref="AB78:AB81" si="22">IFERROR(M78-X78,"")</f>
        <v/>
      </c>
      <c r="AC78" s="484"/>
      <c r="AD78" s="484"/>
      <c r="AE78" s="485"/>
      <c r="AF78" s="582"/>
      <c r="AG78" s="583"/>
      <c r="AH78" s="583"/>
      <c r="AI78" s="584"/>
      <c r="AJ78" s="496"/>
      <c r="AK78" s="492">
        <f>VLOOKUP(A9,入力シート!$B$158:$AI$167,27,0)</f>
        <v>0</v>
      </c>
      <c r="AL78" s="492"/>
      <c r="AM78" s="492"/>
      <c r="AN78" s="492"/>
      <c r="AO78" s="497"/>
      <c r="AP78" s="492">
        <f>VLOOKUP(A9,入力シート!$B$158:$AI$167,31,0)</f>
        <v>0</v>
      </c>
      <c r="AQ78" s="492"/>
      <c r="AR78" s="492"/>
      <c r="AS78" s="492"/>
      <c r="AT78" s="58"/>
      <c r="AU78" s="58"/>
      <c r="AV78" s="58"/>
      <c r="AW78" s="58"/>
      <c r="AX78" s="58"/>
      <c r="AY78" s="58"/>
      <c r="AZ78" s="58"/>
      <c r="BA78" s="63"/>
    </row>
    <row r="79" spans="3:53" s="55" customFormat="1" ht="13.5" customHeight="1">
      <c r="C79" s="56"/>
      <c r="D79" s="494" t="str">
        <f>"　　　"&amp;(入力シート!T160) &amp;"  "&amp; (入力シート!X160)</f>
        <v xml:space="preserve">　　　  </v>
      </c>
      <c r="E79" s="494"/>
      <c r="F79" s="494"/>
      <c r="G79" s="494"/>
      <c r="H79" s="494"/>
      <c r="I79" s="494"/>
      <c r="J79" s="494"/>
      <c r="K79" s="494"/>
      <c r="L79" s="495"/>
      <c r="M79" s="483" t="str">
        <f>IF(ISNA(VLOOKUP(A10,入力シート!$B$158:$AQ$167,35,FALSE)),"",VLOOKUP(A10,入力シート!$B$158:$AQ$167,35,FALSE))</f>
        <v/>
      </c>
      <c r="N79" s="484"/>
      <c r="O79" s="484"/>
      <c r="P79" s="485"/>
      <c r="Q79" s="486" t="str">
        <f t="shared" si="21"/>
        <v/>
      </c>
      <c r="R79" s="487"/>
      <c r="S79" s="487"/>
      <c r="T79" s="487"/>
      <c r="U79" s="487"/>
      <c r="V79" s="487"/>
      <c r="W79" s="488"/>
      <c r="X79" s="483" t="str">
        <f>IF(M79="","",IF(($M$88-(SUM(入力シート!$AR$134:$AU$153,入力シート!$AR$158:$AU$167)))&gt;(入力シート!$T$12/入力シート!$BC$15),入力シート!$T$12*(入力シート!AN160/($M$88-(SUM(入力シート!$AR$134:$AU$153,入力シート!$AR$158:$AU$167)))),入力シート!AN160*入力シート!$BC$15))</f>
        <v/>
      </c>
      <c r="Y79" s="484"/>
      <c r="Z79" s="484"/>
      <c r="AA79" s="485"/>
      <c r="AB79" s="483" t="str">
        <f t="shared" si="22"/>
        <v/>
      </c>
      <c r="AC79" s="484"/>
      <c r="AD79" s="484"/>
      <c r="AE79" s="485"/>
      <c r="AF79" s="582"/>
      <c r="AG79" s="583"/>
      <c r="AH79" s="583"/>
      <c r="AI79" s="584"/>
      <c r="AJ79" s="496"/>
      <c r="AK79" s="492">
        <f>VLOOKUP(A10,入力シート!$B$158:$AI$167,27,0)</f>
        <v>0</v>
      </c>
      <c r="AL79" s="492"/>
      <c r="AM79" s="492"/>
      <c r="AN79" s="492"/>
      <c r="AO79" s="497"/>
      <c r="AP79" s="492">
        <f>VLOOKUP(A10,入力シート!$B$158:$AI$167,31,0)</f>
        <v>0</v>
      </c>
      <c r="AQ79" s="492"/>
      <c r="AR79" s="492"/>
      <c r="AS79" s="492"/>
      <c r="AT79" s="58"/>
      <c r="AU79" s="58"/>
      <c r="AV79" s="58"/>
      <c r="AW79" s="58"/>
      <c r="AX79" s="58"/>
      <c r="AY79" s="58"/>
      <c r="AZ79" s="58"/>
      <c r="BA79" s="63"/>
    </row>
    <row r="80" spans="3:53" s="55" customFormat="1" ht="13.5" customHeight="1">
      <c r="C80" s="56"/>
      <c r="D80" s="494" t="str">
        <f>"　　　"&amp;(入力シート!T161) &amp;"  "&amp; (入力シート!X161)</f>
        <v xml:space="preserve">　　　  </v>
      </c>
      <c r="E80" s="494"/>
      <c r="F80" s="494"/>
      <c r="G80" s="494"/>
      <c r="H80" s="494"/>
      <c r="I80" s="494"/>
      <c r="J80" s="494"/>
      <c r="K80" s="494"/>
      <c r="L80" s="495"/>
      <c r="M80" s="483" t="str">
        <f>IF(ISNA(VLOOKUP(A11,入力シート!$B$158:$AQ$167,35,FALSE)),"",VLOOKUP(A11,入力シート!$B$158:$AQ$167,35,FALSE))</f>
        <v/>
      </c>
      <c r="N80" s="484"/>
      <c r="O80" s="484"/>
      <c r="P80" s="485"/>
      <c r="Q80" s="486" t="str">
        <f t="shared" si="21"/>
        <v/>
      </c>
      <c r="R80" s="487"/>
      <c r="S80" s="487"/>
      <c r="T80" s="487"/>
      <c r="U80" s="487"/>
      <c r="V80" s="487"/>
      <c r="W80" s="488"/>
      <c r="X80" s="483" t="str">
        <f>IF(M80="","",IF(($M$88-(SUM(入力シート!$AR$134:$AU$153,入力シート!$AR$158:$AU$167)))&gt;(入力シート!$T$12/入力シート!$BC$15),入力シート!$T$12*(入力シート!AN161/($M$88-(SUM(入力シート!$AR$134:$AU$153,入力シート!$AR$158:$AU$167)))),入力シート!AN161*入力シート!$BC$15))</f>
        <v/>
      </c>
      <c r="Y80" s="484"/>
      <c r="Z80" s="484"/>
      <c r="AA80" s="485"/>
      <c r="AB80" s="483" t="str">
        <f t="shared" si="22"/>
        <v/>
      </c>
      <c r="AC80" s="484"/>
      <c r="AD80" s="484"/>
      <c r="AE80" s="485"/>
      <c r="AF80" s="582"/>
      <c r="AG80" s="583"/>
      <c r="AH80" s="583"/>
      <c r="AI80" s="584"/>
      <c r="AJ80" s="496"/>
      <c r="AK80" s="492">
        <f>VLOOKUP(A11,入力シート!$B$158:$AI$167,27,0)</f>
        <v>0</v>
      </c>
      <c r="AL80" s="492"/>
      <c r="AM80" s="492"/>
      <c r="AN80" s="492"/>
      <c r="AO80" s="497"/>
      <c r="AP80" s="492">
        <f>VLOOKUP(A11,入力シート!$B$158:$AI$167,31,0)</f>
        <v>0</v>
      </c>
      <c r="AQ80" s="492"/>
      <c r="AR80" s="492"/>
      <c r="AS80" s="492"/>
      <c r="AT80" s="58"/>
      <c r="AU80" s="58"/>
      <c r="AV80" s="58"/>
      <c r="AW80" s="58"/>
      <c r="AX80" s="58"/>
      <c r="AY80" s="58"/>
      <c r="AZ80" s="58"/>
      <c r="BA80" s="63"/>
    </row>
    <row r="81" spans="2:54" s="55" customFormat="1" ht="13.5" customHeight="1">
      <c r="C81" s="56"/>
      <c r="D81" s="494" t="str">
        <f>"　　　"&amp;(入力シート!T162) &amp;"  "&amp; (入力シート!X162)</f>
        <v xml:space="preserve">　　　  </v>
      </c>
      <c r="E81" s="494"/>
      <c r="F81" s="494"/>
      <c r="G81" s="494"/>
      <c r="H81" s="494"/>
      <c r="I81" s="494"/>
      <c r="J81" s="494"/>
      <c r="K81" s="494"/>
      <c r="L81" s="495"/>
      <c r="M81" s="483" t="str">
        <f>IF(ISNA(VLOOKUP(A12,入力シート!$B$158:$AQ$167,35,FALSE)),"",VLOOKUP(A12,入力シート!$B$158:$AQ$167,35,FALSE))</f>
        <v/>
      </c>
      <c r="N81" s="484"/>
      <c r="O81" s="484"/>
      <c r="P81" s="485"/>
      <c r="Q81" s="486" t="str">
        <f t="shared" si="21"/>
        <v/>
      </c>
      <c r="R81" s="487"/>
      <c r="S81" s="487"/>
      <c r="T81" s="487"/>
      <c r="U81" s="487"/>
      <c r="V81" s="487"/>
      <c r="W81" s="488"/>
      <c r="X81" s="483" t="str">
        <f>IF(M81="","",IF(($M$88-(SUM(入力シート!$AR$134:$AU$153,入力シート!$AR$158:$AU$167)))&gt;(入力シート!$T$12/入力シート!$BC$15),入力シート!$T$12*(入力シート!AN162/($M$88-(SUM(入力シート!$AR$134:$AU$153,入力シート!$AR$158:$AU$167)))),入力シート!AN162*入力シート!$BC$15))</f>
        <v/>
      </c>
      <c r="Y81" s="484"/>
      <c r="Z81" s="484"/>
      <c r="AA81" s="485"/>
      <c r="AB81" s="483" t="str">
        <f t="shared" si="22"/>
        <v/>
      </c>
      <c r="AC81" s="484"/>
      <c r="AD81" s="484"/>
      <c r="AE81" s="485"/>
      <c r="AF81" s="582"/>
      <c r="AG81" s="583"/>
      <c r="AH81" s="583"/>
      <c r="AI81" s="584"/>
      <c r="AJ81" s="496"/>
      <c r="AK81" s="492">
        <f>VLOOKUP(A12,入力シート!$B$158:$AI$167,27,0)</f>
        <v>0</v>
      </c>
      <c r="AL81" s="492"/>
      <c r="AM81" s="492"/>
      <c r="AN81" s="492"/>
      <c r="AO81" s="497"/>
      <c r="AP81" s="492">
        <f>VLOOKUP(A12,入力シート!$B$158:$AI$167,31,0)</f>
        <v>0</v>
      </c>
      <c r="AQ81" s="492"/>
      <c r="AR81" s="492"/>
      <c r="AS81" s="492"/>
      <c r="AT81" s="58"/>
      <c r="AU81" s="58"/>
      <c r="AV81" s="58"/>
      <c r="AW81" s="58"/>
      <c r="AX81" s="58"/>
      <c r="AY81" s="58"/>
      <c r="AZ81" s="58"/>
      <c r="BA81" s="63"/>
    </row>
    <row r="82" spans="2:54" s="55" customFormat="1" ht="13.5" customHeight="1">
      <c r="C82" s="56"/>
      <c r="D82" s="494" t="str">
        <f>"　　　"&amp;(入力シート!T163) &amp;"  "&amp; (入力シート!X163)</f>
        <v xml:space="preserve">　　　  </v>
      </c>
      <c r="E82" s="494"/>
      <c r="F82" s="494"/>
      <c r="G82" s="494"/>
      <c r="H82" s="494"/>
      <c r="I82" s="494"/>
      <c r="J82" s="494"/>
      <c r="K82" s="494"/>
      <c r="L82" s="495"/>
      <c r="M82" s="483" t="str">
        <f>IF(ISNA(VLOOKUP(A13,入力シート!$B$158:$AQ$167,35,FALSE)),"",VLOOKUP(A13,入力シート!$B$158:$AQ$167,35,FALSE))</f>
        <v/>
      </c>
      <c r="N82" s="484"/>
      <c r="O82" s="484"/>
      <c r="P82" s="485"/>
      <c r="Q82" s="486" t="str">
        <f t="shared" si="21"/>
        <v/>
      </c>
      <c r="R82" s="487"/>
      <c r="S82" s="487"/>
      <c r="T82" s="487"/>
      <c r="U82" s="487"/>
      <c r="V82" s="487"/>
      <c r="W82" s="488"/>
      <c r="X82" s="483" t="str">
        <f>IF(M82="","",IF(($M$88-(SUM(入力シート!$AR$134:$AU$153,入力シート!$AR$158:$AU$167)))&gt;(入力シート!$T$12/入力シート!$BC$15),入力シート!$T$12*(入力シート!AN163/($M$88-(SUM(入力シート!$AR$134:$AU$153,入力シート!$AR$158:$AU$167)))),入力シート!AN163*入力シート!$BC$15))</f>
        <v/>
      </c>
      <c r="Y82" s="484"/>
      <c r="Z82" s="484"/>
      <c r="AA82" s="485"/>
      <c r="AB82" s="483" t="str">
        <f t="shared" ref="AB82:AB83" si="23">IFERROR(M82-X82,"")</f>
        <v/>
      </c>
      <c r="AC82" s="484"/>
      <c r="AD82" s="484"/>
      <c r="AE82" s="485"/>
      <c r="AF82" s="582"/>
      <c r="AG82" s="583"/>
      <c r="AH82" s="583"/>
      <c r="AI82" s="584"/>
      <c r="AJ82" s="496"/>
      <c r="AK82" s="492">
        <f>VLOOKUP(A13,入力シート!$B$158:$AI$167,27,0)</f>
        <v>0</v>
      </c>
      <c r="AL82" s="492"/>
      <c r="AM82" s="492"/>
      <c r="AN82" s="492"/>
      <c r="AO82" s="497"/>
      <c r="AP82" s="492">
        <f>VLOOKUP(A13,入力シート!$B$158:$AI$167,31,0)</f>
        <v>0</v>
      </c>
      <c r="AQ82" s="492"/>
      <c r="AR82" s="492"/>
      <c r="AS82" s="492"/>
      <c r="AT82" s="58"/>
      <c r="AU82" s="58"/>
      <c r="AV82" s="58"/>
      <c r="AW82" s="58"/>
      <c r="AX82" s="58"/>
      <c r="AY82" s="58"/>
      <c r="AZ82" s="58"/>
      <c r="BA82" s="63"/>
    </row>
    <row r="83" spans="2:54" s="55" customFormat="1" ht="13.5" customHeight="1">
      <c r="C83" s="56"/>
      <c r="D83" s="494" t="str">
        <f>"　　　"&amp;(入力シート!T164) &amp;"  "&amp; (入力シート!X164)</f>
        <v xml:space="preserve">　　　  </v>
      </c>
      <c r="E83" s="494"/>
      <c r="F83" s="494"/>
      <c r="G83" s="494"/>
      <c r="H83" s="494"/>
      <c r="I83" s="494"/>
      <c r="J83" s="494"/>
      <c r="K83" s="494"/>
      <c r="L83" s="495"/>
      <c r="M83" s="483" t="str">
        <f>IF(ISNA(VLOOKUP(A14,入力シート!$B$158:$AQ$167,35,FALSE)),"",VLOOKUP(A14,入力シート!$B$158:$AQ$167,35,FALSE))</f>
        <v/>
      </c>
      <c r="N83" s="484"/>
      <c r="O83" s="484"/>
      <c r="P83" s="485"/>
      <c r="Q83" s="486" t="str">
        <f t="shared" si="21"/>
        <v/>
      </c>
      <c r="R83" s="487"/>
      <c r="S83" s="487"/>
      <c r="T83" s="487"/>
      <c r="U83" s="487"/>
      <c r="V83" s="487"/>
      <c r="W83" s="488"/>
      <c r="X83" s="483" t="str">
        <f>IF(M83="","",IF(($M$88-(SUM(入力シート!$AR$134:$AU$153,入力シート!$AR$158:$AU$167)))&gt;(入力シート!$T$12/入力シート!$BC$15),入力シート!$T$12*(入力シート!AN164/($M$88-(SUM(入力シート!$AR$134:$AU$153,入力シート!$AR$158:$AU$167)))),入力シート!AN164*入力シート!$BC$15))</f>
        <v/>
      </c>
      <c r="Y83" s="484"/>
      <c r="Z83" s="484"/>
      <c r="AA83" s="485"/>
      <c r="AB83" s="483" t="str">
        <f t="shared" si="23"/>
        <v/>
      </c>
      <c r="AC83" s="484"/>
      <c r="AD83" s="484"/>
      <c r="AE83" s="485"/>
      <c r="AF83" s="582"/>
      <c r="AG83" s="583"/>
      <c r="AH83" s="583"/>
      <c r="AI83" s="584"/>
      <c r="AJ83" s="496"/>
      <c r="AK83" s="492">
        <f>VLOOKUP(A14,入力シート!$B$158:$AI$167,27,0)</f>
        <v>0</v>
      </c>
      <c r="AL83" s="492"/>
      <c r="AM83" s="492"/>
      <c r="AN83" s="492"/>
      <c r="AO83" s="497"/>
      <c r="AP83" s="492">
        <f>VLOOKUP(A14,入力シート!$B$158:$AI$167,31,0)</f>
        <v>0</v>
      </c>
      <c r="AQ83" s="492"/>
      <c r="AR83" s="492"/>
      <c r="AS83" s="492"/>
      <c r="AT83" s="58"/>
      <c r="AU83" s="58"/>
      <c r="AV83" s="58"/>
      <c r="AW83" s="58"/>
      <c r="AX83" s="58"/>
      <c r="AY83" s="58"/>
      <c r="AZ83" s="58"/>
      <c r="BA83" s="63"/>
    </row>
    <row r="84" spans="2:54" s="55" customFormat="1" ht="13.5" customHeight="1">
      <c r="C84" s="56"/>
      <c r="D84" s="494" t="str">
        <f>"　　　"&amp;(入力シート!T165) &amp;"  "&amp; (入力シート!X165)</f>
        <v xml:space="preserve">　　　  </v>
      </c>
      <c r="E84" s="494"/>
      <c r="F84" s="494"/>
      <c r="G84" s="494"/>
      <c r="H84" s="494"/>
      <c r="I84" s="494"/>
      <c r="J84" s="494"/>
      <c r="K84" s="494"/>
      <c r="L84" s="495"/>
      <c r="M84" s="483" t="str">
        <f>IF(ISNA(VLOOKUP(A15,入力シート!$B$158:$AQ$167,35,FALSE)),"",VLOOKUP(A15,入力シート!$B$158:$AQ$167,35,FALSE))</f>
        <v/>
      </c>
      <c r="N84" s="484"/>
      <c r="O84" s="484"/>
      <c r="P84" s="485"/>
      <c r="Q84" s="486" t="str">
        <f t="shared" si="21"/>
        <v/>
      </c>
      <c r="R84" s="487"/>
      <c r="S84" s="487"/>
      <c r="T84" s="487"/>
      <c r="U84" s="487"/>
      <c r="V84" s="487"/>
      <c r="W84" s="488"/>
      <c r="X84" s="483" t="str">
        <f>IF(M84="","",IF(($M$88-(SUM(入力シート!$AR$134:$AU$153,入力シート!$AR$158:$AU$167)))&gt;(入力シート!$T$12/入力シート!$BC$15),入力シート!$T$12*(入力シート!AN165/($M$88-(SUM(入力シート!$AR$134:$AU$153,入力シート!$AR$158:$AU$167)))),入力シート!AN165*入力シート!$BC$15))</f>
        <v/>
      </c>
      <c r="Y84" s="484"/>
      <c r="Z84" s="484"/>
      <c r="AA84" s="485"/>
      <c r="AB84" s="483" t="str">
        <f t="shared" ref="AB84:AB86" si="24">IFERROR(M84-X84,"")</f>
        <v/>
      </c>
      <c r="AC84" s="484"/>
      <c r="AD84" s="484"/>
      <c r="AE84" s="485"/>
      <c r="AF84" s="582"/>
      <c r="AG84" s="583"/>
      <c r="AH84" s="583"/>
      <c r="AI84" s="584"/>
      <c r="AJ84" s="496"/>
      <c r="AK84" s="492">
        <f>VLOOKUP(A15,入力シート!$B$158:$AI$167,27,0)</f>
        <v>0</v>
      </c>
      <c r="AL84" s="492"/>
      <c r="AM84" s="492"/>
      <c r="AN84" s="492"/>
      <c r="AO84" s="497"/>
      <c r="AP84" s="492">
        <f>VLOOKUP(A15,入力シート!$B$158:$AI$167,31,0)</f>
        <v>0</v>
      </c>
      <c r="AQ84" s="492"/>
      <c r="AR84" s="492"/>
      <c r="AS84" s="492"/>
      <c r="AT84" s="58"/>
      <c r="AU84" s="58"/>
      <c r="AV84" s="58"/>
      <c r="AW84" s="58"/>
      <c r="AX84" s="58"/>
      <c r="AY84" s="58"/>
      <c r="AZ84" s="58"/>
      <c r="BA84" s="63"/>
    </row>
    <row r="85" spans="2:54" s="55" customFormat="1" ht="13.5" customHeight="1">
      <c r="C85" s="56"/>
      <c r="D85" s="494" t="str">
        <f>"　　　"&amp;(入力シート!T166) &amp;"  "&amp; (入力シート!X166)</f>
        <v xml:space="preserve">　　　  </v>
      </c>
      <c r="E85" s="494"/>
      <c r="F85" s="494"/>
      <c r="G85" s="494"/>
      <c r="H85" s="494"/>
      <c r="I85" s="494"/>
      <c r="J85" s="494"/>
      <c r="K85" s="494"/>
      <c r="L85" s="495"/>
      <c r="M85" s="483" t="str">
        <f>IF(ISNA(VLOOKUP(A16,入力シート!$B$158:$AQ$167,35,FALSE)),"",VLOOKUP(A16,入力シート!$B$158:$AQ$167,35,FALSE))</f>
        <v/>
      </c>
      <c r="N85" s="484"/>
      <c r="O85" s="484"/>
      <c r="P85" s="485"/>
      <c r="Q85" s="486" t="str">
        <f t="shared" si="21"/>
        <v/>
      </c>
      <c r="R85" s="487"/>
      <c r="S85" s="487"/>
      <c r="T85" s="487"/>
      <c r="U85" s="487"/>
      <c r="V85" s="487"/>
      <c r="W85" s="488"/>
      <c r="X85" s="483" t="str">
        <f>IF(M85="","",IF(($M$88-(SUM(入力シート!$AR$134:$AU$153,入力シート!$AR$158:$AU$167)))&gt;(入力シート!$T$12/入力シート!$BC$15),入力シート!$T$12*(入力シート!AN166/($M$88-(SUM(入力シート!$AR$134:$AU$153,入力シート!$AR$158:$AU$167)))),入力シート!AN166*入力シート!$BC$15))</f>
        <v/>
      </c>
      <c r="Y85" s="484"/>
      <c r="Z85" s="484"/>
      <c r="AA85" s="485"/>
      <c r="AB85" s="483" t="str">
        <f t="shared" si="24"/>
        <v/>
      </c>
      <c r="AC85" s="484"/>
      <c r="AD85" s="484"/>
      <c r="AE85" s="485"/>
      <c r="AF85" s="582"/>
      <c r="AG85" s="583"/>
      <c r="AH85" s="583"/>
      <c r="AI85" s="584"/>
      <c r="AJ85" s="496"/>
      <c r="AK85" s="492">
        <f>VLOOKUP(A16,入力シート!$B$158:$AI$167,27,0)</f>
        <v>0</v>
      </c>
      <c r="AL85" s="492"/>
      <c r="AM85" s="492"/>
      <c r="AN85" s="492"/>
      <c r="AO85" s="497"/>
      <c r="AP85" s="492">
        <f>VLOOKUP(A16,入力シート!$B$158:$AI$167,31,0)</f>
        <v>0</v>
      </c>
      <c r="AQ85" s="492"/>
      <c r="AR85" s="492"/>
      <c r="AS85" s="492"/>
      <c r="AT85" s="58"/>
      <c r="AU85" s="58"/>
      <c r="AV85" s="58"/>
      <c r="AW85" s="58"/>
      <c r="AX85" s="58"/>
      <c r="AY85" s="58"/>
      <c r="AZ85" s="58"/>
      <c r="BA85" s="63"/>
    </row>
    <row r="86" spans="2:54" s="55" customFormat="1" ht="13.5" customHeight="1">
      <c r="C86" s="56"/>
      <c r="D86" s="494" t="str">
        <f>"　　　"&amp;(入力シート!T167) &amp;"  "&amp; (入力シート!X167)</f>
        <v xml:space="preserve">　　　  </v>
      </c>
      <c r="E86" s="494"/>
      <c r="F86" s="494"/>
      <c r="G86" s="494"/>
      <c r="H86" s="494"/>
      <c r="I86" s="494"/>
      <c r="J86" s="494"/>
      <c r="K86" s="494"/>
      <c r="L86" s="495"/>
      <c r="M86" s="483" t="str">
        <f>IF(ISNA(VLOOKUP(A17,入力シート!$B$158:$AQ$167,35,FALSE)),"",VLOOKUP(A17,入力シート!$B$158:$AQ$167,35,FALSE))</f>
        <v/>
      </c>
      <c r="N86" s="484"/>
      <c r="O86" s="484"/>
      <c r="P86" s="485"/>
      <c r="Q86" s="486" t="str">
        <f t="shared" si="21"/>
        <v/>
      </c>
      <c r="R86" s="487"/>
      <c r="S86" s="487"/>
      <c r="T86" s="487"/>
      <c r="U86" s="487"/>
      <c r="V86" s="487"/>
      <c r="W86" s="488"/>
      <c r="X86" s="483" t="str">
        <f>IF(M86="","",IF(($M$88-(SUM(入力シート!$AR$134:$AU$153,入力シート!$AR$158:$AU$167)))&gt;(入力シート!$T$12/入力シート!$BC$15),入力シート!$T$12*(入力シート!AN167/($M$88-(SUM(入力シート!$AR$134:$AU$153,入力シート!$AR$158:$AU$167)))),入力シート!AN167*入力シート!$BC$15))</f>
        <v/>
      </c>
      <c r="Y86" s="484"/>
      <c r="Z86" s="484"/>
      <c r="AA86" s="485"/>
      <c r="AB86" s="483" t="str">
        <f t="shared" si="24"/>
        <v/>
      </c>
      <c r="AC86" s="484"/>
      <c r="AD86" s="484"/>
      <c r="AE86" s="485"/>
      <c r="AF86" s="582"/>
      <c r="AG86" s="583"/>
      <c r="AH86" s="583"/>
      <c r="AI86" s="584"/>
      <c r="AJ86" s="496"/>
      <c r="AK86" s="492">
        <f>VLOOKUP(A17,入力シート!$B$158:$AI$167,27,0)</f>
        <v>0</v>
      </c>
      <c r="AL86" s="492"/>
      <c r="AM86" s="492"/>
      <c r="AN86" s="492"/>
      <c r="AO86" s="497"/>
      <c r="AP86" s="492">
        <f>VLOOKUP(A17,入力シート!$B$158:$AI$167,31,0)</f>
        <v>0</v>
      </c>
      <c r="AQ86" s="492"/>
      <c r="AR86" s="492"/>
      <c r="AS86" s="492"/>
      <c r="AT86" s="58"/>
      <c r="AU86" s="58"/>
      <c r="AV86" s="58"/>
      <c r="AW86" s="58"/>
      <c r="AX86" s="58"/>
      <c r="AY86" s="58"/>
      <c r="AZ86" s="58"/>
      <c r="BA86" s="63"/>
    </row>
    <row r="87" spans="2:54" s="55" customFormat="1" ht="13.5" customHeight="1" thickBot="1">
      <c r="C87" s="64"/>
      <c r="D87" s="710"/>
      <c r="E87" s="710"/>
      <c r="F87" s="710"/>
      <c r="G87" s="710"/>
      <c r="H87" s="710"/>
      <c r="I87" s="710"/>
      <c r="J87" s="710"/>
      <c r="K87" s="710"/>
      <c r="L87" s="711"/>
      <c r="M87" s="504"/>
      <c r="N87" s="505"/>
      <c r="O87" s="505"/>
      <c r="P87" s="506"/>
      <c r="Q87" s="498"/>
      <c r="R87" s="499"/>
      <c r="S87" s="499"/>
      <c r="T87" s="499"/>
      <c r="U87" s="499"/>
      <c r="V87" s="499"/>
      <c r="W87" s="500"/>
      <c r="X87" s="504" t="str">
        <f>IF(M87="","",IF(($M$88-(SUM(入力シート!$AR$134:$AU$153,入力シート!$AR$158:$AU$167)))&gt;(入力シート!$T$12/入力シート!$BC$15),入力シート!$T$12*(入力シート!AN168/($M$88-(SUM(入力シート!$AR$134:$AU$153,入力シート!$AR$158:$AU$167)))),入力シート!AN168*入力シート!$BC$15))</f>
        <v/>
      </c>
      <c r="Y87" s="505"/>
      <c r="Z87" s="505"/>
      <c r="AA87" s="506"/>
      <c r="AB87" s="504"/>
      <c r="AC87" s="505"/>
      <c r="AD87" s="505"/>
      <c r="AE87" s="506"/>
      <c r="AF87" s="585"/>
      <c r="AG87" s="586"/>
      <c r="AH87" s="586"/>
      <c r="AI87" s="587"/>
      <c r="AJ87" s="65"/>
      <c r="AK87" s="65"/>
      <c r="AL87" s="65"/>
      <c r="AM87" s="65"/>
      <c r="AN87" s="66"/>
      <c r="AO87" s="66"/>
      <c r="AP87" s="66"/>
      <c r="AQ87" s="66"/>
      <c r="AR87" s="66"/>
      <c r="AS87" s="66"/>
      <c r="AT87" s="66"/>
      <c r="AU87" s="66"/>
      <c r="AV87" s="66"/>
      <c r="AW87" s="66"/>
      <c r="AX87" s="66"/>
      <c r="AY87" s="66"/>
      <c r="AZ87" s="66"/>
      <c r="BA87" s="67"/>
    </row>
    <row r="88" spans="2:54" s="55" customFormat="1" ht="15.75" customHeight="1" thickTop="1" thickBot="1">
      <c r="C88" s="701" t="s">
        <v>279</v>
      </c>
      <c r="D88" s="702"/>
      <c r="E88" s="702"/>
      <c r="F88" s="702"/>
      <c r="G88" s="702"/>
      <c r="H88" s="702"/>
      <c r="I88" s="702"/>
      <c r="J88" s="702"/>
      <c r="K88" s="702"/>
      <c r="L88" s="703"/>
      <c r="M88" s="707">
        <f>SUM(M8:P87)</f>
        <v>0</v>
      </c>
      <c r="N88" s="708"/>
      <c r="O88" s="708"/>
      <c r="P88" s="709"/>
      <c r="Q88" s="704"/>
      <c r="R88" s="705"/>
      <c r="S88" s="705"/>
      <c r="T88" s="705"/>
      <c r="U88" s="705"/>
      <c r="V88" s="705"/>
      <c r="W88" s="706"/>
      <c r="X88" s="596">
        <f>IF(SUM(X8:AA87)&gt;入力シート!$T$12,入力シート!$T$12,SUM(X8:AA87))</f>
        <v>0</v>
      </c>
      <c r="Y88" s="597"/>
      <c r="Z88" s="597"/>
      <c r="AA88" s="598"/>
      <c r="AB88" s="588">
        <f>M88-X88</f>
        <v>0</v>
      </c>
      <c r="AC88" s="589"/>
      <c r="AD88" s="589"/>
      <c r="AE88" s="590"/>
      <c r="AF88" s="591"/>
      <c r="AG88" s="592"/>
      <c r="AH88" s="592"/>
      <c r="AI88" s="593"/>
      <c r="AJ88" s="579"/>
      <c r="AK88" s="580"/>
      <c r="AL88" s="580"/>
      <c r="AM88" s="580"/>
      <c r="AN88" s="580"/>
      <c r="AO88" s="580"/>
      <c r="AP88" s="580"/>
      <c r="AQ88" s="580"/>
      <c r="AR88" s="580"/>
      <c r="AS88" s="580"/>
      <c r="AT88" s="580"/>
      <c r="AU88" s="580"/>
      <c r="AV88" s="580"/>
      <c r="AW88" s="580"/>
      <c r="AX88" s="580"/>
      <c r="AY88" s="580"/>
      <c r="AZ88" s="580"/>
      <c r="BA88" s="581"/>
    </row>
    <row r="89" spans="2:54" s="55" customFormat="1" ht="17.25" customHeight="1" thickBot="1">
      <c r="C89" s="68"/>
      <c r="D89" s="68"/>
      <c r="E89" s="68"/>
      <c r="F89" s="68"/>
      <c r="G89" s="68"/>
      <c r="H89" s="68"/>
      <c r="I89" s="68"/>
      <c r="J89" s="68"/>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row>
    <row r="90" spans="2:54" s="54" customFormat="1" ht="15" customHeight="1" thickBot="1">
      <c r="B90" s="52" t="s">
        <v>280</v>
      </c>
      <c r="R90" s="55"/>
      <c r="S90" s="55"/>
      <c r="T90" s="70"/>
      <c r="U90" s="70"/>
      <c r="V90" s="70"/>
      <c r="W90" s="70"/>
      <c r="X90" s="571" t="s">
        <v>281</v>
      </c>
      <c r="Y90" s="572"/>
      <c r="Z90" s="572"/>
      <c r="AA90" s="572"/>
      <c r="AB90" s="573" t="str">
        <f>IF(入力シート!T13=0,"0",入力シート!T13)</f>
        <v>0</v>
      </c>
      <c r="AC90" s="574"/>
      <c r="AD90" s="71" t="s">
        <v>282</v>
      </c>
      <c r="AE90" s="72"/>
      <c r="AF90" s="575" t="s">
        <v>283</v>
      </c>
      <c r="AG90" s="575"/>
      <c r="AH90" s="575"/>
      <c r="AI90" s="575"/>
      <c r="AJ90" s="576" t="str">
        <f>IF(入力シート!T14=0,"0",入力シート!T14)</f>
        <v>0</v>
      </c>
      <c r="AK90" s="577"/>
      <c r="AL90" s="73" t="s">
        <v>282</v>
      </c>
      <c r="AM90" s="74"/>
      <c r="AN90" s="578" t="s">
        <v>284</v>
      </c>
      <c r="AO90" s="575"/>
      <c r="AP90" s="575"/>
      <c r="AQ90" s="575"/>
      <c r="AR90" s="575"/>
      <c r="AS90" s="575"/>
      <c r="AT90" s="575"/>
      <c r="AU90" s="575"/>
      <c r="AV90" s="575"/>
      <c r="AW90" s="575"/>
      <c r="AX90" s="575"/>
      <c r="AY90" s="573" t="str">
        <f>IF(入力シート!AI14=0,"0",入力シート!AI14)</f>
        <v>0</v>
      </c>
      <c r="AZ90" s="574"/>
      <c r="BA90" s="75" t="s">
        <v>282</v>
      </c>
    </row>
    <row r="91" spans="2:54" s="54" customFormat="1" ht="15" customHeight="1" thickBot="1">
      <c r="B91" s="52"/>
      <c r="R91" s="55"/>
      <c r="S91" s="55"/>
      <c r="T91" s="70"/>
      <c r="U91" s="70"/>
      <c r="V91" s="70"/>
      <c r="W91" s="70"/>
      <c r="X91" s="76"/>
      <c r="Y91" s="76"/>
      <c r="Z91" s="76"/>
      <c r="AA91" s="76"/>
      <c r="AB91" s="77"/>
      <c r="AC91" s="77"/>
      <c r="AE91" s="70"/>
      <c r="AF91" s="599" t="s">
        <v>285</v>
      </c>
      <c r="AG91" s="575"/>
      <c r="AH91" s="575"/>
      <c r="AI91" s="575"/>
      <c r="AJ91" s="575"/>
      <c r="AK91" s="575"/>
      <c r="AL91" s="575"/>
      <c r="AM91" s="575"/>
      <c r="AN91" s="575"/>
      <c r="AO91" s="575"/>
      <c r="AP91" s="575"/>
      <c r="AQ91" s="575"/>
      <c r="AR91" s="575"/>
      <c r="AS91" s="575"/>
      <c r="AT91" s="575"/>
      <c r="AU91" s="575"/>
      <c r="AV91" s="575"/>
      <c r="AW91" s="575"/>
      <c r="AX91" s="575"/>
      <c r="AY91" s="573" t="str">
        <f>IF(入力シート!T15=0,"0",入力シート!T15)</f>
        <v>0</v>
      </c>
      <c r="AZ91" s="574"/>
      <c r="BA91" s="75" t="s">
        <v>282</v>
      </c>
    </row>
    <row r="92" spans="2:54" s="54" customFormat="1" ht="4.5" customHeight="1">
      <c r="B92" s="52"/>
    </row>
    <row r="93" spans="2:54" ht="13.5" customHeight="1">
      <c r="C93" s="564" t="s">
        <v>286</v>
      </c>
      <c r="D93" s="564"/>
      <c r="E93" s="564"/>
      <c r="F93" s="564"/>
      <c r="G93" s="564"/>
      <c r="H93" s="564"/>
      <c r="I93" s="564"/>
      <c r="J93" s="564"/>
      <c r="K93" s="564"/>
      <c r="L93" s="564"/>
      <c r="M93" s="564"/>
      <c r="N93" s="564"/>
      <c r="O93" s="564"/>
      <c r="P93" s="564"/>
      <c r="Q93" s="564"/>
      <c r="R93" s="564"/>
      <c r="S93" s="564"/>
      <c r="T93" s="564"/>
      <c r="U93" s="564"/>
      <c r="V93" s="564"/>
      <c r="W93" s="564"/>
      <c r="X93" s="564"/>
      <c r="Y93" s="564"/>
      <c r="Z93" s="564"/>
      <c r="AA93" s="564"/>
      <c r="AB93" s="564"/>
      <c r="AC93" s="564"/>
      <c r="AD93" s="564"/>
      <c r="AE93" s="564"/>
      <c r="AF93" s="564"/>
      <c r="AG93" s="564"/>
      <c r="AH93" s="564"/>
      <c r="AI93" s="564"/>
      <c r="AJ93" s="564"/>
      <c r="AK93" s="564"/>
      <c r="AL93" s="564"/>
      <c r="AM93" s="564"/>
      <c r="AN93" s="564"/>
      <c r="AO93" s="564"/>
      <c r="AP93" s="564"/>
      <c r="AQ93" s="564"/>
      <c r="AR93" s="564"/>
      <c r="AS93" s="564"/>
      <c r="AT93" s="564"/>
      <c r="AU93" s="564"/>
      <c r="AV93" s="564"/>
      <c r="AW93" s="564"/>
      <c r="AX93" s="564"/>
      <c r="AY93" s="564"/>
      <c r="AZ93" s="564"/>
      <c r="BA93" s="564"/>
      <c r="BB93" s="564"/>
    </row>
    <row r="94" spans="2:54" s="54" customFormat="1" ht="4.5" customHeight="1">
      <c r="B94" s="52"/>
    </row>
    <row r="95" spans="2:54" s="55" customFormat="1" ht="5.25" customHeight="1">
      <c r="C95" s="68"/>
      <c r="D95" s="68"/>
      <c r="E95" s="68"/>
      <c r="F95" s="68"/>
      <c r="G95" s="68"/>
      <c r="H95" s="68"/>
      <c r="I95" s="68"/>
      <c r="J95" s="68"/>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row>
    <row r="96" spans="2:54" s="54" customFormat="1" ht="15" customHeight="1">
      <c r="B96" s="52" t="s">
        <v>287</v>
      </c>
    </row>
    <row r="97" spans="2:53" s="54" customFormat="1" ht="4.5" customHeight="1" thickBot="1">
      <c r="B97" s="52"/>
    </row>
    <row r="98" spans="2:53" ht="15" customHeight="1">
      <c r="C98" s="600" t="s">
        <v>288</v>
      </c>
      <c r="D98" s="601"/>
      <c r="E98" s="601"/>
      <c r="F98" s="601"/>
      <c r="G98" s="601"/>
      <c r="H98" s="601"/>
      <c r="I98" s="601"/>
      <c r="J98" s="601"/>
      <c r="K98" s="601"/>
      <c r="L98" s="602"/>
      <c r="M98" s="603" t="s">
        <v>289</v>
      </c>
      <c r="N98" s="543"/>
      <c r="O98" s="543"/>
      <c r="P98" s="543"/>
      <c r="Q98" s="543"/>
      <c r="R98" s="543"/>
      <c r="S98" s="543"/>
      <c r="T98" s="543"/>
      <c r="U98" s="543"/>
      <c r="V98" s="543"/>
      <c r="W98" s="543"/>
      <c r="X98" s="543"/>
      <c r="Y98" s="543"/>
      <c r="Z98" s="543"/>
      <c r="AA98" s="543"/>
      <c r="AB98" s="543"/>
      <c r="AC98" s="543"/>
      <c r="AD98" s="543"/>
      <c r="AE98" s="543"/>
      <c r="AF98" s="543"/>
      <c r="AG98" s="543"/>
      <c r="AH98" s="543"/>
      <c r="AI98" s="543"/>
      <c r="AJ98" s="543"/>
      <c r="AK98" s="543"/>
      <c r="AL98" s="543"/>
      <c r="AM98" s="543"/>
      <c r="AN98" s="543"/>
      <c r="AO98" s="543"/>
      <c r="AP98" s="543"/>
      <c r="AQ98" s="543"/>
      <c r="AR98" s="543"/>
      <c r="AS98" s="543"/>
      <c r="AT98" s="543"/>
      <c r="AU98" s="543"/>
      <c r="AV98" s="543"/>
      <c r="AW98" s="543"/>
      <c r="AX98" s="543"/>
      <c r="AY98" s="543"/>
      <c r="AZ98" s="543"/>
      <c r="BA98" s="604"/>
    </row>
    <row r="99" spans="2:53" ht="12.95" customHeight="1">
      <c r="C99" s="605" t="str">
        <f>入力シート!B47</f>
        <v/>
      </c>
      <c r="D99" s="606"/>
      <c r="E99" s="606"/>
      <c r="F99" s="606"/>
      <c r="G99" s="606"/>
      <c r="H99" s="606"/>
      <c r="I99" s="606"/>
      <c r="J99" s="606"/>
      <c r="K99" s="606"/>
      <c r="L99" s="607"/>
      <c r="M99" s="536" t="s">
        <v>83</v>
      </c>
      <c r="N99" s="537"/>
      <c r="O99" s="537"/>
      <c r="P99" s="537"/>
      <c r="Q99" s="537"/>
      <c r="R99" s="537"/>
      <c r="S99" s="537"/>
      <c r="T99" s="537"/>
      <c r="U99" s="537"/>
      <c r="V99" s="537"/>
      <c r="W99" s="537"/>
      <c r="X99" s="537"/>
      <c r="Y99" s="537"/>
      <c r="Z99" s="537"/>
      <c r="AA99" s="537"/>
      <c r="AB99" s="537"/>
      <c r="AC99" s="537"/>
      <c r="AD99" s="537"/>
      <c r="AE99" s="537"/>
      <c r="AF99" s="537"/>
      <c r="AG99" s="537"/>
      <c r="AH99" s="537"/>
      <c r="AI99" s="537"/>
      <c r="AJ99" s="537"/>
      <c r="AK99" s="537"/>
      <c r="AL99" s="538"/>
      <c r="AM99" s="536">
        <f>入力シート!AL47</f>
        <v>0</v>
      </c>
      <c r="AN99" s="537"/>
      <c r="AO99" s="537"/>
      <c r="AP99" s="537"/>
      <c r="AQ99" s="538"/>
      <c r="AR99" s="536"/>
      <c r="AS99" s="537"/>
      <c r="AT99" s="537"/>
      <c r="AU99" s="537"/>
      <c r="AV99" s="537"/>
      <c r="AW99" s="537"/>
      <c r="AX99" s="537"/>
      <c r="AY99" s="537"/>
      <c r="AZ99" s="537"/>
      <c r="BA99" s="614"/>
    </row>
    <row r="100" spans="2:53" ht="15" customHeight="1">
      <c r="C100" s="608"/>
      <c r="D100" s="609"/>
      <c r="E100" s="609"/>
      <c r="F100" s="609"/>
      <c r="G100" s="609"/>
      <c r="H100" s="609"/>
      <c r="I100" s="609"/>
      <c r="J100" s="609"/>
      <c r="K100" s="609"/>
      <c r="L100" s="610"/>
      <c r="M100" s="615" t="s">
        <v>290</v>
      </c>
      <c r="N100" s="616"/>
      <c r="O100" s="617"/>
      <c r="P100" s="621">
        <f>入力シート!O48</f>
        <v>0</v>
      </c>
      <c r="Q100" s="622"/>
      <c r="R100" s="623"/>
      <c r="S100" s="626" t="s">
        <v>291</v>
      </c>
      <c r="T100" s="627"/>
      <c r="U100" s="628"/>
      <c r="V100" s="629">
        <f>入力シート!U48</f>
        <v>0</v>
      </c>
      <c r="W100" s="630"/>
      <c r="X100" s="630"/>
      <c r="Y100" s="630"/>
      <c r="Z100" s="630"/>
      <c r="AA100" s="630"/>
      <c r="AB100" s="630"/>
      <c r="AC100" s="630"/>
      <c r="AD100" s="630"/>
      <c r="AE100" s="630"/>
      <c r="AF100" s="630"/>
      <c r="AG100" s="630"/>
      <c r="AH100" s="630"/>
      <c r="AI100" s="630"/>
      <c r="AJ100" s="630"/>
      <c r="AK100" s="630"/>
      <c r="AL100" s="630"/>
      <c r="AM100" s="630"/>
      <c r="AN100" s="630"/>
      <c r="AO100" s="630"/>
      <c r="AP100" s="630"/>
      <c r="AQ100" s="630"/>
      <c r="AR100" s="630"/>
      <c r="AS100" s="630"/>
      <c r="AT100" s="630"/>
      <c r="AU100" s="630"/>
      <c r="AV100" s="630"/>
      <c r="AW100" s="630"/>
      <c r="AX100" s="630"/>
      <c r="AY100" s="630"/>
      <c r="AZ100" s="630"/>
      <c r="BA100" s="631"/>
    </row>
    <row r="101" spans="2:53" ht="15" customHeight="1">
      <c r="C101" s="611"/>
      <c r="D101" s="612"/>
      <c r="E101" s="612"/>
      <c r="F101" s="612"/>
      <c r="G101" s="612"/>
      <c r="H101" s="612"/>
      <c r="I101" s="612"/>
      <c r="J101" s="612"/>
      <c r="K101" s="612"/>
      <c r="L101" s="613"/>
      <c r="M101" s="618"/>
      <c r="N101" s="619"/>
      <c r="O101" s="620"/>
      <c r="P101" s="624"/>
      <c r="Q101" s="513"/>
      <c r="R101" s="625"/>
      <c r="S101" s="549"/>
      <c r="T101" s="550"/>
      <c r="U101" s="551"/>
      <c r="V101" s="632"/>
      <c r="W101" s="633"/>
      <c r="X101" s="633"/>
      <c r="Y101" s="633"/>
      <c r="Z101" s="633"/>
      <c r="AA101" s="633"/>
      <c r="AB101" s="633"/>
      <c r="AC101" s="633"/>
      <c r="AD101" s="633"/>
      <c r="AE101" s="633"/>
      <c r="AF101" s="633"/>
      <c r="AG101" s="633"/>
      <c r="AH101" s="633"/>
      <c r="AI101" s="633"/>
      <c r="AJ101" s="633"/>
      <c r="AK101" s="633"/>
      <c r="AL101" s="633"/>
      <c r="AM101" s="633"/>
      <c r="AN101" s="633"/>
      <c r="AO101" s="633"/>
      <c r="AP101" s="633"/>
      <c r="AQ101" s="633"/>
      <c r="AR101" s="633"/>
      <c r="AS101" s="633"/>
      <c r="AT101" s="633"/>
      <c r="AU101" s="633"/>
      <c r="AV101" s="633"/>
      <c r="AW101" s="633"/>
      <c r="AX101" s="633"/>
      <c r="AY101" s="633"/>
      <c r="AZ101" s="633"/>
      <c r="BA101" s="634"/>
    </row>
    <row r="102" spans="2:53" ht="12.95" customHeight="1">
      <c r="C102" s="605" t="str">
        <f>入力シート!B50</f>
        <v/>
      </c>
      <c r="D102" s="606"/>
      <c r="E102" s="606"/>
      <c r="F102" s="606"/>
      <c r="G102" s="606"/>
      <c r="H102" s="606"/>
      <c r="I102" s="606"/>
      <c r="J102" s="606"/>
      <c r="K102" s="606"/>
      <c r="L102" s="607"/>
      <c r="M102" s="536" t="s">
        <v>83</v>
      </c>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8"/>
      <c r="AM102" s="536">
        <f>入力シート!AL50</f>
        <v>0</v>
      </c>
      <c r="AN102" s="537"/>
      <c r="AO102" s="537"/>
      <c r="AP102" s="537"/>
      <c r="AQ102" s="538"/>
      <c r="AR102" s="536"/>
      <c r="AS102" s="537"/>
      <c r="AT102" s="537"/>
      <c r="AU102" s="537"/>
      <c r="AV102" s="537"/>
      <c r="AW102" s="537"/>
      <c r="AX102" s="537"/>
      <c r="AY102" s="537"/>
      <c r="AZ102" s="537"/>
      <c r="BA102" s="614"/>
    </row>
    <row r="103" spans="2:53" ht="15" customHeight="1">
      <c r="C103" s="608"/>
      <c r="D103" s="609"/>
      <c r="E103" s="609"/>
      <c r="F103" s="609"/>
      <c r="G103" s="609"/>
      <c r="H103" s="609"/>
      <c r="I103" s="609"/>
      <c r="J103" s="609"/>
      <c r="K103" s="609"/>
      <c r="L103" s="610"/>
      <c r="M103" s="615" t="s">
        <v>290</v>
      </c>
      <c r="N103" s="616"/>
      <c r="O103" s="617"/>
      <c r="P103" s="621">
        <f>入力シート!O51</f>
        <v>0</v>
      </c>
      <c r="Q103" s="622"/>
      <c r="R103" s="623"/>
      <c r="S103" s="626" t="s">
        <v>291</v>
      </c>
      <c r="T103" s="627"/>
      <c r="U103" s="628"/>
      <c r="V103" s="629">
        <f>入力シート!U51</f>
        <v>0</v>
      </c>
      <c r="W103" s="630"/>
      <c r="X103" s="630"/>
      <c r="Y103" s="630"/>
      <c r="Z103" s="630"/>
      <c r="AA103" s="630"/>
      <c r="AB103" s="630"/>
      <c r="AC103" s="630"/>
      <c r="AD103" s="630"/>
      <c r="AE103" s="630"/>
      <c r="AF103" s="630"/>
      <c r="AG103" s="630"/>
      <c r="AH103" s="630"/>
      <c r="AI103" s="630"/>
      <c r="AJ103" s="630"/>
      <c r="AK103" s="630"/>
      <c r="AL103" s="630"/>
      <c r="AM103" s="630"/>
      <c r="AN103" s="630"/>
      <c r="AO103" s="630"/>
      <c r="AP103" s="630"/>
      <c r="AQ103" s="630"/>
      <c r="AR103" s="630"/>
      <c r="AS103" s="630"/>
      <c r="AT103" s="630"/>
      <c r="AU103" s="630"/>
      <c r="AV103" s="630"/>
      <c r="AW103" s="630"/>
      <c r="AX103" s="630"/>
      <c r="AY103" s="630"/>
      <c r="AZ103" s="630"/>
      <c r="BA103" s="631"/>
    </row>
    <row r="104" spans="2:53" ht="15" customHeight="1">
      <c r="C104" s="611"/>
      <c r="D104" s="612"/>
      <c r="E104" s="612"/>
      <c r="F104" s="612"/>
      <c r="G104" s="612"/>
      <c r="H104" s="612"/>
      <c r="I104" s="612"/>
      <c r="J104" s="612"/>
      <c r="K104" s="612"/>
      <c r="L104" s="613"/>
      <c r="M104" s="618"/>
      <c r="N104" s="619"/>
      <c r="O104" s="620"/>
      <c r="P104" s="624"/>
      <c r="Q104" s="513"/>
      <c r="R104" s="625"/>
      <c r="S104" s="549"/>
      <c r="T104" s="550"/>
      <c r="U104" s="551"/>
      <c r="V104" s="632"/>
      <c r="W104" s="633"/>
      <c r="X104" s="633"/>
      <c r="Y104" s="633"/>
      <c r="Z104" s="633"/>
      <c r="AA104" s="633"/>
      <c r="AB104" s="633"/>
      <c r="AC104" s="633"/>
      <c r="AD104" s="633"/>
      <c r="AE104" s="633"/>
      <c r="AF104" s="633"/>
      <c r="AG104" s="633"/>
      <c r="AH104" s="633"/>
      <c r="AI104" s="633"/>
      <c r="AJ104" s="633"/>
      <c r="AK104" s="633"/>
      <c r="AL104" s="633"/>
      <c r="AM104" s="633"/>
      <c r="AN104" s="633"/>
      <c r="AO104" s="633"/>
      <c r="AP104" s="633"/>
      <c r="AQ104" s="633"/>
      <c r="AR104" s="633"/>
      <c r="AS104" s="633"/>
      <c r="AT104" s="633"/>
      <c r="AU104" s="633"/>
      <c r="AV104" s="633"/>
      <c r="AW104" s="633"/>
      <c r="AX104" s="633"/>
      <c r="AY104" s="633"/>
      <c r="AZ104" s="633"/>
      <c r="BA104" s="634"/>
    </row>
    <row r="105" spans="2:53" ht="12.95" customHeight="1">
      <c r="C105" s="605" t="str">
        <f>入力シート!B53</f>
        <v/>
      </c>
      <c r="D105" s="606"/>
      <c r="E105" s="606"/>
      <c r="F105" s="606"/>
      <c r="G105" s="606"/>
      <c r="H105" s="606"/>
      <c r="I105" s="606"/>
      <c r="J105" s="606"/>
      <c r="K105" s="606"/>
      <c r="L105" s="607"/>
      <c r="M105" s="536" t="s">
        <v>83</v>
      </c>
      <c r="N105" s="537"/>
      <c r="O105" s="537"/>
      <c r="P105" s="537"/>
      <c r="Q105" s="537"/>
      <c r="R105" s="537"/>
      <c r="S105" s="537"/>
      <c r="T105" s="537"/>
      <c r="U105" s="537"/>
      <c r="V105" s="537"/>
      <c r="W105" s="537"/>
      <c r="X105" s="537"/>
      <c r="Y105" s="537"/>
      <c r="Z105" s="537"/>
      <c r="AA105" s="537"/>
      <c r="AB105" s="537"/>
      <c r="AC105" s="537"/>
      <c r="AD105" s="537"/>
      <c r="AE105" s="537"/>
      <c r="AF105" s="537"/>
      <c r="AG105" s="537"/>
      <c r="AH105" s="537"/>
      <c r="AI105" s="537"/>
      <c r="AJ105" s="537"/>
      <c r="AK105" s="537"/>
      <c r="AL105" s="538"/>
      <c r="AM105" s="536">
        <f>入力シート!AL53</f>
        <v>0</v>
      </c>
      <c r="AN105" s="537"/>
      <c r="AO105" s="537"/>
      <c r="AP105" s="537"/>
      <c r="AQ105" s="538"/>
      <c r="AR105" s="536"/>
      <c r="AS105" s="537"/>
      <c r="AT105" s="537"/>
      <c r="AU105" s="537"/>
      <c r="AV105" s="537"/>
      <c r="AW105" s="537"/>
      <c r="AX105" s="537"/>
      <c r="AY105" s="537"/>
      <c r="AZ105" s="537"/>
      <c r="BA105" s="614"/>
    </row>
    <row r="106" spans="2:53" ht="15" customHeight="1">
      <c r="C106" s="608"/>
      <c r="D106" s="609"/>
      <c r="E106" s="609"/>
      <c r="F106" s="609"/>
      <c r="G106" s="609"/>
      <c r="H106" s="609"/>
      <c r="I106" s="609"/>
      <c r="J106" s="609"/>
      <c r="K106" s="609"/>
      <c r="L106" s="610"/>
      <c r="M106" s="615" t="s">
        <v>290</v>
      </c>
      <c r="N106" s="616"/>
      <c r="O106" s="617"/>
      <c r="P106" s="621">
        <f>入力シート!O54</f>
        <v>0</v>
      </c>
      <c r="Q106" s="622"/>
      <c r="R106" s="623"/>
      <c r="S106" s="626" t="s">
        <v>291</v>
      </c>
      <c r="T106" s="627"/>
      <c r="U106" s="628"/>
      <c r="V106" s="629">
        <f>入力シート!U54</f>
        <v>0</v>
      </c>
      <c r="W106" s="630"/>
      <c r="X106" s="630"/>
      <c r="Y106" s="630"/>
      <c r="Z106" s="630"/>
      <c r="AA106" s="630"/>
      <c r="AB106" s="630"/>
      <c r="AC106" s="630"/>
      <c r="AD106" s="630"/>
      <c r="AE106" s="630"/>
      <c r="AF106" s="630"/>
      <c r="AG106" s="630"/>
      <c r="AH106" s="630"/>
      <c r="AI106" s="630"/>
      <c r="AJ106" s="630"/>
      <c r="AK106" s="630"/>
      <c r="AL106" s="630"/>
      <c r="AM106" s="630"/>
      <c r="AN106" s="630"/>
      <c r="AO106" s="630"/>
      <c r="AP106" s="630"/>
      <c r="AQ106" s="630"/>
      <c r="AR106" s="630"/>
      <c r="AS106" s="630"/>
      <c r="AT106" s="630"/>
      <c r="AU106" s="630"/>
      <c r="AV106" s="630"/>
      <c r="AW106" s="630"/>
      <c r="AX106" s="630"/>
      <c r="AY106" s="630"/>
      <c r="AZ106" s="630"/>
      <c r="BA106" s="631"/>
    </row>
    <row r="107" spans="2:53" ht="15" customHeight="1">
      <c r="C107" s="611"/>
      <c r="D107" s="612"/>
      <c r="E107" s="612"/>
      <c r="F107" s="612"/>
      <c r="G107" s="612"/>
      <c r="H107" s="612"/>
      <c r="I107" s="612"/>
      <c r="J107" s="612"/>
      <c r="K107" s="612"/>
      <c r="L107" s="613"/>
      <c r="M107" s="618"/>
      <c r="N107" s="619"/>
      <c r="O107" s="620"/>
      <c r="P107" s="624"/>
      <c r="Q107" s="513"/>
      <c r="R107" s="625"/>
      <c r="S107" s="549"/>
      <c r="T107" s="550"/>
      <c r="U107" s="551"/>
      <c r="V107" s="632"/>
      <c r="W107" s="633"/>
      <c r="X107" s="633"/>
      <c r="Y107" s="633"/>
      <c r="Z107" s="633"/>
      <c r="AA107" s="633"/>
      <c r="AB107" s="633"/>
      <c r="AC107" s="633"/>
      <c r="AD107" s="633"/>
      <c r="AE107" s="633"/>
      <c r="AF107" s="633"/>
      <c r="AG107" s="633"/>
      <c r="AH107" s="633"/>
      <c r="AI107" s="633"/>
      <c r="AJ107" s="633"/>
      <c r="AK107" s="633"/>
      <c r="AL107" s="633"/>
      <c r="AM107" s="633"/>
      <c r="AN107" s="633"/>
      <c r="AO107" s="633"/>
      <c r="AP107" s="633"/>
      <c r="AQ107" s="633"/>
      <c r="AR107" s="633"/>
      <c r="AS107" s="633"/>
      <c r="AT107" s="633"/>
      <c r="AU107" s="633"/>
      <c r="AV107" s="633"/>
      <c r="AW107" s="633"/>
      <c r="AX107" s="633"/>
      <c r="AY107" s="633"/>
      <c r="AZ107" s="633"/>
      <c r="BA107" s="634"/>
    </row>
    <row r="108" spans="2:53" ht="12.95" customHeight="1">
      <c r="C108" s="605" t="str">
        <f>入力シート!B56</f>
        <v/>
      </c>
      <c r="D108" s="606"/>
      <c r="E108" s="606"/>
      <c r="F108" s="606"/>
      <c r="G108" s="606"/>
      <c r="H108" s="606"/>
      <c r="I108" s="606"/>
      <c r="J108" s="606"/>
      <c r="K108" s="606"/>
      <c r="L108" s="607"/>
      <c r="M108" s="536" t="s">
        <v>83</v>
      </c>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8"/>
      <c r="AM108" s="536">
        <f>入力シート!AL56</f>
        <v>0</v>
      </c>
      <c r="AN108" s="537"/>
      <c r="AO108" s="537"/>
      <c r="AP108" s="537"/>
      <c r="AQ108" s="538"/>
      <c r="AR108" s="536"/>
      <c r="AS108" s="537"/>
      <c r="AT108" s="537"/>
      <c r="AU108" s="537"/>
      <c r="AV108" s="537"/>
      <c r="AW108" s="537"/>
      <c r="AX108" s="537"/>
      <c r="AY108" s="537"/>
      <c r="AZ108" s="537"/>
      <c r="BA108" s="614"/>
    </row>
    <row r="109" spans="2:53" ht="15" customHeight="1">
      <c r="C109" s="608"/>
      <c r="D109" s="609"/>
      <c r="E109" s="609"/>
      <c r="F109" s="609"/>
      <c r="G109" s="609"/>
      <c r="H109" s="609"/>
      <c r="I109" s="609"/>
      <c r="J109" s="609"/>
      <c r="K109" s="609"/>
      <c r="L109" s="610"/>
      <c r="M109" s="615" t="s">
        <v>290</v>
      </c>
      <c r="N109" s="616"/>
      <c r="O109" s="617"/>
      <c r="P109" s="621">
        <f>入力シート!O57</f>
        <v>0</v>
      </c>
      <c r="Q109" s="622"/>
      <c r="R109" s="623"/>
      <c r="S109" s="626" t="s">
        <v>291</v>
      </c>
      <c r="T109" s="627"/>
      <c r="U109" s="628"/>
      <c r="V109" s="629">
        <f>入力シート!U57</f>
        <v>0</v>
      </c>
      <c r="W109" s="630"/>
      <c r="X109" s="630"/>
      <c r="Y109" s="630"/>
      <c r="Z109" s="630"/>
      <c r="AA109" s="630"/>
      <c r="AB109" s="630"/>
      <c r="AC109" s="630"/>
      <c r="AD109" s="630"/>
      <c r="AE109" s="630"/>
      <c r="AF109" s="630"/>
      <c r="AG109" s="630"/>
      <c r="AH109" s="630"/>
      <c r="AI109" s="630"/>
      <c r="AJ109" s="630"/>
      <c r="AK109" s="630"/>
      <c r="AL109" s="630"/>
      <c r="AM109" s="630"/>
      <c r="AN109" s="630"/>
      <c r="AO109" s="630"/>
      <c r="AP109" s="630"/>
      <c r="AQ109" s="630"/>
      <c r="AR109" s="630"/>
      <c r="AS109" s="630"/>
      <c r="AT109" s="630"/>
      <c r="AU109" s="630"/>
      <c r="AV109" s="630"/>
      <c r="AW109" s="630"/>
      <c r="AX109" s="630"/>
      <c r="AY109" s="630"/>
      <c r="AZ109" s="630"/>
      <c r="BA109" s="631"/>
    </row>
    <row r="110" spans="2:53" ht="15" customHeight="1">
      <c r="C110" s="611"/>
      <c r="D110" s="612"/>
      <c r="E110" s="612"/>
      <c r="F110" s="612"/>
      <c r="G110" s="612"/>
      <c r="H110" s="612"/>
      <c r="I110" s="612"/>
      <c r="J110" s="612"/>
      <c r="K110" s="612"/>
      <c r="L110" s="613"/>
      <c r="M110" s="618"/>
      <c r="N110" s="619"/>
      <c r="O110" s="620"/>
      <c r="P110" s="624"/>
      <c r="Q110" s="513"/>
      <c r="R110" s="625"/>
      <c r="S110" s="549"/>
      <c r="T110" s="550"/>
      <c r="U110" s="551"/>
      <c r="V110" s="632"/>
      <c r="W110" s="633"/>
      <c r="X110" s="633"/>
      <c r="Y110" s="633"/>
      <c r="Z110" s="633"/>
      <c r="AA110" s="633"/>
      <c r="AB110" s="633"/>
      <c r="AC110" s="633"/>
      <c r="AD110" s="633"/>
      <c r="AE110" s="633"/>
      <c r="AF110" s="633"/>
      <c r="AG110" s="633"/>
      <c r="AH110" s="633"/>
      <c r="AI110" s="633"/>
      <c r="AJ110" s="633"/>
      <c r="AK110" s="633"/>
      <c r="AL110" s="633"/>
      <c r="AM110" s="633"/>
      <c r="AN110" s="633"/>
      <c r="AO110" s="633"/>
      <c r="AP110" s="633"/>
      <c r="AQ110" s="633"/>
      <c r="AR110" s="633"/>
      <c r="AS110" s="633"/>
      <c r="AT110" s="633"/>
      <c r="AU110" s="633"/>
      <c r="AV110" s="633"/>
      <c r="AW110" s="633"/>
      <c r="AX110" s="633"/>
      <c r="AY110" s="633"/>
      <c r="AZ110" s="633"/>
      <c r="BA110" s="634"/>
    </row>
    <row r="111" spans="2:53" ht="12.95" customHeight="1">
      <c r="C111" s="605" t="str">
        <f>入力シート!B59</f>
        <v/>
      </c>
      <c r="D111" s="606"/>
      <c r="E111" s="606"/>
      <c r="F111" s="606"/>
      <c r="G111" s="606"/>
      <c r="H111" s="606"/>
      <c r="I111" s="606"/>
      <c r="J111" s="606"/>
      <c r="K111" s="606"/>
      <c r="L111" s="607"/>
      <c r="M111" s="536" t="s">
        <v>83</v>
      </c>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8"/>
      <c r="AM111" s="536">
        <f>入力シート!AL59</f>
        <v>0</v>
      </c>
      <c r="AN111" s="537"/>
      <c r="AO111" s="537"/>
      <c r="AP111" s="537"/>
      <c r="AQ111" s="538"/>
      <c r="AR111" s="536"/>
      <c r="AS111" s="537"/>
      <c r="AT111" s="537"/>
      <c r="AU111" s="537"/>
      <c r="AV111" s="537"/>
      <c r="AW111" s="537"/>
      <c r="AX111" s="537"/>
      <c r="AY111" s="537"/>
      <c r="AZ111" s="537"/>
      <c r="BA111" s="614"/>
    </row>
    <row r="112" spans="2:53" ht="15" customHeight="1">
      <c r="C112" s="608"/>
      <c r="D112" s="609"/>
      <c r="E112" s="609"/>
      <c r="F112" s="609"/>
      <c r="G112" s="609"/>
      <c r="H112" s="609"/>
      <c r="I112" s="609"/>
      <c r="J112" s="609"/>
      <c r="K112" s="609"/>
      <c r="L112" s="610"/>
      <c r="M112" s="615" t="s">
        <v>290</v>
      </c>
      <c r="N112" s="616"/>
      <c r="O112" s="617"/>
      <c r="P112" s="621">
        <f>入力シート!O60</f>
        <v>0</v>
      </c>
      <c r="Q112" s="622"/>
      <c r="R112" s="623"/>
      <c r="S112" s="626" t="s">
        <v>291</v>
      </c>
      <c r="T112" s="627"/>
      <c r="U112" s="628"/>
      <c r="V112" s="629">
        <f>入力シート!U60</f>
        <v>0</v>
      </c>
      <c r="W112" s="630"/>
      <c r="X112" s="630"/>
      <c r="Y112" s="630"/>
      <c r="Z112" s="630"/>
      <c r="AA112" s="630"/>
      <c r="AB112" s="630"/>
      <c r="AC112" s="630"/>
      <c r="AD112" s="630"/>
      <c r="AE112" s="630"/>
      <c r="AF112" s="630"/>
      <c r="AG112" s="630"/>
      <c r="AH112" s="630"/>
      <c r="AI112" s="630"/>
      <c r="AJ112" s="630"/>
      <c r="AK112" s="630"/>
      <c r="AL112" s="630"/>
      <c r="AM112" s="630"/>
      <c r="AN112" s="630"/>
      <c r="AO112" s="630"/>
      <c r="AP112" s="630"/>
      <c r="AQ112" s="630"/>
      <c r="AR112" s="630"/>
      <c r="AS112" s="630"/>
      <c r="AT112" s="630"/>
      <c r="AU112" s="630"/>
      <c r="AV112" s="630"/>
      <c r="AW112" s="630"/>
      <c r="AX112" s="630"/>
      <c r="AY112" s="630"/>
      <c r="AZ112" s="630"/>
      <c r="BA112" s="631"/>
    </row>
    <row r="113" spans="3:53" ht="15" customHeight="1">
      <c r="C113" s="611"/>
      <c r="D113" s="612"/>
      <c r="E113" s="612"/>
      <c r="F113" s="612"/>
      <c r="G113" s="612"/>
      <c r="H113" s="612"/>
      <c r="I113" s="612"/>
      <c r="J113" s="612"/>
      <c r="K113" s="612"/>
      <c r="L113" s="613"/>
      <c r="M113" s="618"/>
      <c r="N113" s="619"/>
      <c r="O113" s="620"/>
      <c r="P113" s="624"/>
      <c r="Q113" s="513"/>
      <c r="R113" s="625"/>
      <c r="S113" s="549"/>
      <c r="T113" s="550"/>
      <c r="U113" s="551"/>
      <c r="V113" s="632"/>
      <c r="W113" s="633"/>
      <c r="X113" s="633"/>
      <c r="Y113" s="633"/>
      <c r="Z113" s="633"/>
      <c r="AA113" s="633"/>
      <c r="AB113" s="633"/>
      <c r="AC113" s="633"/>
      <c r="AD113" s="633"/>
      <c r="AE113" s="633"/>
      <c r="AF113" s="633"/>
      <c r="AG113" s="633"/>
      <c r="AH113" s="633"/>
      <c r="AI113" s="633"/>
      <c r="AJ113" s="633"/>
      <c r="AK113" s="633"/>
      <c r="AL113" s="633"/>
      <c r="AM113" s="633"/>
      <c r="AN113" s="633"/>
      <c r="AO113" s="633"/>
      <c r="AP113" s="633"/>
      <c r="AQ113" s="633"/>
      <c r="AR113" s="633"/>
      <c r="AS113" s="633"/>
      <c r="AT113" s="633"/>
      <c r="AU113" s="633"/>
      <c r="AV113" s="633"/>
      <c r="AW113" s="633"/>
      <c r="AX113" s="633"/>
      <c r="AY113" s="633"/>
      <c r="AZ113" s="633"/>
      <c r="BA113" s="634"/>
    </row>
    <row r="114" spans="3:53" ht="12.95" customHeight="1">
      <c r="C114" s="605" t="str">
        <f>入力シート!B62</f>
        <v/>
      </c>
      <c r="D114" s="606"/>
      <c r="E114" s="606"/>
      <c r="F114" s="606"/>
      <c r="G114" s="606"/>
      <c r="H114" s="606"/>
      <c r="I114" s="606"/>
      <c r="J114" s="606"/>
      <c r="K114" s="606"/>
      <c r="L114" s="607"/>
      <c r="M114" s="536" t="s">
        <v>83</v>
      </c>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8"/>
      <c r="AM114" s="536">
        <f>入力シート!AL62</f>
        <v>0</v>
      </c>
      <c r="AN114" s="537"/>
      <c r="AO114" s="537"/>
      <c r="AP114" s="537"/>
      <c r="AQ114" s="538"/>
      <c r="AR114" s="536"/>
      <c r="AS114" s="537"/>
      <c r="AT114" s="537"/>
      <c r="AU114" s="537"/>
      <c r="AV114" s="537"/>
      <c r="AW114" s="537"/>
      <c r="AX114" s="537"/>
      <c r="AY114" s="537"/>
      <c r="AZ114" s="537"/>
      <c r="BA114" s="614"/>
    </row>
    <row r="115" spans="3:53" ht="15" customHeight="1">
      <c r="C115" s="608"/>
      <c r="D115" s="609"/>
      <c r="E115" s="609"/>
      <c r="F115" s="609"/>
      <c r="G115" s="609"/>
      <c r="H115" s="609"/>
      <c r="I115" s="609"/>
      <c r="J115" s="609"/>
      <c r="K115" s="609"/>
      <c r="L115" s="610"/>
      <c r="M115" s="615" t="s">
        <v>290</v>
      </c>
      <c r="N115" s="616"/>
      <c r="O115" s="617"/>
      <c r="P115" s="621">
        <f>入力シート!O63</f>
        <v>0</v>
      </c>
      <c r="Q115" s="622"/>
      <c r="R115" s="623"/>
      <c r="S115" s="626" t="s">
        <v>291</v>
      </c>
      <c r="T115" s="627"/>
      <c r="U115" s="628"/>
      <c r="V115" s="629">
        <f>入力シート!U63</f>
        <v>0</v>
      </c>
      <c r="W115" s="630"/>
      <c r="X115" s="630"/>
      <c r="Y115" s="630"/>
      <c r="Z115" s="630"/>
      <c r="AA115" s="630"/>
      <c r="AB115" s="630"/>
      <c r="AC115" s="630"/>
      <c r="AD115" s="630"/>
      <c r="AE115" s="630"/>
      <c r="AF115" s="630"/>
      <c r="AG115" s="630"/>
      <c r="AH115" s="630"/>
      <c r="AI115" s="630"/>
      <c r="AJ115" s="630"/>
      <c r="AK115" s="630"/>
      <c r="AL115" s="630"/>
      <c r="AM115" s="630"/>
      <c r="AN115" s="630"/>
      <c r="AO115" s="630"/>
      <c r="AP115" s="630"/>
      <c r="AQ115" s="630"/>
      <c r="AR115" s="630"/>
      <c r="AS115" s="630"/>
      <c r="AT115" s="630"/>
      <c r="AU115" s="630"/>
      <c r="AV115" s="630"/>
      <c r="AW115" s="630"/>
      <c r="AX115" s="630"/>
      <c r="AY115" s="630"/>
      <c r="AZ115" s="630"/>
      <c r="BA115" s="631"/>
    </row>
    <row r="116" spans="3:53" ht="15" customHeight="1">
      <c r="C116" s="611"/>
      <c r="D116" s="612"/>
      <c r="E116" s="612"/>
      <c r="F116" s="612"/>
      <c r="G116" s="612"/>
      <c r="H116" s="612"/>
      <c r="I116" s="612"/>
      <c r="J116" s="612"/>
      <c r="K116" s="612"/>
      <c r="L116" s="613"/>
      <c r="M116" s="618"/>
      <c r="N116" s="619"/>
      <c r="O116" s="620"/>
      <c r="P116" s="624"/>
      <c r="Q116" s="513"/>
      <c r="R116" s="625"/>
      <c r="S116" s="549"/>
      <c r="T116" s="550"/>
      <c r="U116" s="551"/>
      <c r="V116" s="632"/>
      <c r="W116" s="633"/>
      <c r="X116" s="633"/>
      <c r="Y116" s="633"/>
      <c r="Z116" s="633"/>
      <c r="AA116" s="633"/>
      <c r="AB116" s="633"/>
      <c r="AC116" s="633"/>
      <c r="AD116" s="633"/>
      <c r="AE116" s="633"/>
      <c r="AF116" s="633"/>
      <c r="AG116" s="633"/>
      <c r="AH116" s="633"/>
      <c r="AI116" s="633"/>
      <c r="AJ116" s="633"/>
      <c r="AK116" s="633"/>
      <c r="AL116" s="633"/>
      <c r="AM116" s="633"/>
      <c r="AN116" s="633"/>
      <c r="AO116" s="633"/>
      <c r="AP116" s="633"/>
      <c r="AQ116" s="633"/>
      <c r="AR116" s="633"/>
      <c r="AS116" s="633"/>
      <c r="AT116" s="633"/>
      <c r="AU116" s="633"/>
      <c r="AV116" s="633"/>
      <c r="AW116" s="633"/>
      <c r="AX116" s="633"/>
      <c r="AY116" s="633"/>
      <c r="AZ116" s="633"/>
      <c r="BA116" s="634"/>
    </row>
    <row r="117" spans="3:53" ht="12.95" customHeight="1">
      <c r="C117" s="605" t="str">
        <f>入力シート!B65</f>
        <v/>
      </c>
      <c r="D117" s="606"/>
      <c r="E117" s="606"/>
      <c r="F117" s="606"/>
      <c r="G117" s="606"/>
      <c r="H117" s="606"/>
      <c r="I117" s="606"/>
      <c r="J117" s="606"/>
      <c r="K117" s="606"/>
      <c r="L117" s="607"/>
      <c r="M117" s="536" t="s">
        <v>83</v>
      </c>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8"/>
      <c r="AM117" s="536">
        <f>入力シート!AL65</f>
        <v>0</v>
      </c>
      <c r="AN117" s="537"/>
      <c r="AO117" s="537"/>
      <c r="AP117" s="537"/>
      <c r="AQ117" s="538"/>
      <c r="AR117" s="536"/>
      <c r="AS117" s="537"/>
      <c r="AT117" s="537"/>
      <c r="AU117" s="537"/>
      <c r="AV117" s="537"/>
      <c r="AW117" s="537"/>
      <c r="AX117" s="537"/>
      <c r="AY117" s="537"/>
      <c r="AZ117" s="537"/>
      <c r="BA117" s="614"/>
    </row>
    <row r="118" spans="3:53" ht="15" customHeight="1">
      <c r="C118" s="608"/>
      <c r="D118" s="609"/>
      <c r="E118" s="609"/>
      <c r="F118" s="609"/>
      <c r="G118" s="609"/>
      <c r="H118" s="609"/>
      <c r="I118" s="609"/>
      <c r="J118" s="609"/>
      <c r="K118" s="609"/>
      <c r="L118" s="610"/>
      <c r="M118" s="615" t="s">
        <v>290</v>
      </c>
      <c r="N118" s="616"/>
      <c r="O118" s="617"/>
      <c r="P118" s="621">
        <f>入力シート!O66</f>
        <v>0</v>
      </c>
      <c r="Q118" s="622"/>
      <c r="R118" s="623"/>
      <c r="S118" s="626" t="s">
        <v>291</v>
      </c>
      <c r="T118" s="627"/>
      <c r="U118" s="628"/>
      <c r="V118" s="629">
        <f>入力シート!U66</f>
        <v>0</v>
      </c>
      <c r="W118" s="630"/>
      <c r="X118" s="630"/>
      <c r="Y118" s="630"/>
      <c r="Z118" s="630"/>
      <c r="AA118" s="630"/>
      <c r="AB118" s="630"/>
      <c r="AC118" s="630"/>
      <c r="AD118" s="630"/>
      <c r="AE118" s="630"/>
      <c r="AF118" s="630"/>
      <c r="AG118" s="630"/>
      <c r="AH118" s="630"/>
      <c r="AI118" s="630"/>
      <c r="AJ118" s="630"/>
      <c r="AK118" s="630"/>
      <c r="AL118" s="630"/>
      <c r="AM118" s="630"/>
      <c r="AN118" s="630"/>
      <c r="AO118" s="630"/>
      <c r="AP118" s="630"/>
      <c r="AQ118" s="630"/>
      <c r="AR118" s="630"/>
      <c r="AS118" s="630"/>
      <c r="AT118" s="630"/>
      <c r="AU118" s="630"/>
      <c r="AV118" s="630"/>
      <c r="AW118" s="630"/>
      <c r="AX118" s="630"/>
      <c r="AY118" s="630"/>
      <c r="AZ118" s="630"/>
      <c r="BA118" s="631"/>
    </row>
    <row r="119" spans="3:53" ht="15" customHeight="1">
      <c r="C119" s="611"/>
      <c r="D119" s="612"/>
      <c r="E119" s="612"/>
      <c r="F119" s="612"/>
      <c r="G119" s="612"/>
      <c r="H119" s="612"/>
      <c r="I119" s="612"/>
      <c r="J119" s="612"/>
      <c r="K119" s="612"/>
      <c r="L119" s="613"/>
      <c r="M119" s="618"/>
      <c r="N119" s="619"/>
      <c r="O119" s="620"/>
      <c r="P119" s="624"/>
      <c r="Q119" s="513"/>
      <c r="R119" s="625"/>
      <c r="S119" s="549"/>
      <c r="T119" s="550"/>
      <c r="U119" s="551"/>
      <c r="V119" s="632"/>
      <c r="W119" s="633"/>
      <c r="X119" s="633"/>
      <c r="Y119" s="633"/>
      <c r="Z119" s="633"/>
      <c r="AA119" s="633"/>
      <c r="AB119" s="633"/>
      <c r="AC119" s="633"/>
      <c r="AD119" s="633"/>
      <c r="AE119" s="633"/>
      <c r="AF119" s="633"/>
      <c r="AG119" s="633"/>
      <c r="AH119" s="633"/>
      <c r="AI119" s="633"/>
      <c r="AJ119" s="633"/>
      <c r="AK119" s="633"/>
      <c r="AL119" s="633"/>
      <c r="AM119" s="633"/>
      <c r="AN119" s="633"/>
      <c r="AO119" s="633"/>
      <c r="AP119" s="633"/>
      <c r="AQ119" s="633"/>
      <c r="AR119" s="633"/>
      <c r="AS119" s="633"/>
      <c r="AT119" s="633"/>
      <c r="AU119" s="633"/>
      <c r="AV119" s="633"/>
      <c r="AW119" s="633"/>
      <c r="AX119" s="633"/>
      <c r="AY119" s="633"/>
      <c r="AZ119" s="633"/>
      <c r="BA119" s="634"/>
    </row>
    <row r="120" spans="3:53" ht="12.95" customHeight="1">
      <c r="C120" s="605" t="str">
        <f>入力シート!B68</f>
        <v/>
      </c>
      <c r="D120" s="606"/>
      <c r="E120" s="606"/>
      <c r="F120" s="606"/>
      <c r="G120" s="606"/>
      <c r="H120" s="606"/>
      <c r="I120" s="606"/>
      <c r="J120" s="606"/>
      <c r="K120" s="606"/>
      <c r="L120" s="607"/>
      <c r="M120" s="536" t="s">
        <v>83</v>
      </c>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c r="AJ120" s="537"/>
      <c r="AK120" s="537"/>
      <c r="AL120" s="538"/>
      <c r="AM120" s="536">
        <f>入力シート!AL68</f>
        <v>0</v>
      </c>
      <c r="AN120" s="537"/>
      <c r="AO120" s="537"/>
      <c r="AP120" s="537"/>
      <c r="AQ120" s="538"/>
      <c r="AR120" s="536"/>
      <c r="AS120" s="537"/>
      <c r="AT120" s="537"/>
      <c r="AU120" s="537"/>
      <c r="AV120" s="537"/>
      <c r="AW120" s="537"/>
      <c r="AX120" s="537"/>
      <c r="AY120" s="537"/>
      <c r="AZ120" s="537"/>
      <c r="BA120" s="614"/>
    </row>
    <row r="121" spans="3:53" ht="15" customHeight="1">
      <c r="C121" s="608"/>
      <c r="D121" s="609"/>
      <c r="E121" s="609"/>
      <c r="F121" s="609"/>
      <c r="G121" s="609"/>
      <c r="H121" s="609"/>
      <c r="I121" s="609"/>
      <c r="J121" s="609"/>
      <c r="K121" s="609"/>
      <c r="L121" s="610"/>
      <c r="M121" s="615" t="s">
        <v>290</v>
      </c>
      <c r="N121" s="616"/>
      <c r="O121" s="617"/>
      <c r="P121" s="621">
        <f>入力シート!O69</f>
        <v>0</v>
      </c>
      <c r="Q121" s="622"/>
      <c r="R121" s="623"/>
      <c r="S121" s="626" t="s">
        <v>291</v>
      </c>
      <c r="T121" s="627"/>
      <c r="U121" s="628"/>
      <c r="V121" s="629">
        <f>入力シート!U69</f>
        <v>0</v>
      </c>
      <c r="W121" s="630"/>
      <c r="X121" s="630"/>
      <c r="Y121" s="630"/>
      <c r="Z121" s="630"/>
      <c r="AA121" s="630"/>
      <c r="AB121" s="630"/>
      <c r="AC121" s="630"/>
      <c r="AD121" s="630"/>
      <c r="AE121" s="630"/>
      <c r="AF121" s="630"/>
      <c r="AG121" s="630"/>
      <c r="AH121" s="630"/>
      <c r="AI121" s="630"/>
      <c r="AJ121" s="630"/>
      <c r="AK121" s="630"/>
      <c r="AL121" s="630"/>
      <c r="AM121" s="630"/>
      <c r="AN121" s="630"/>
      <c r="AO121" s="630"/>
      <c r="AP121" s="630"/>
      <c r="AQ121" s="630"/>
      <c r="AR121" s="630"/>
      <c r="AS121" s="630"/>
      <c r="AT121" s="630"/>
      <c r="AU121" s="630"/>
      <c r="AV121" s="630"/>
      <c r="AW121" s="630"/>
      <c r="AX121" s="630"/>
      <c r="AY121" s="630"/>
      <c r="AZ121" s="630"/>
      <c r="BA121" s="631"/>
    </row>
    <row r="122" spans="3:53" ht="15" customHeight="1">
      <c r="C122" s="611"/>
      <c r="D122" s="612"/>
      <c r="E122" s="612"/>
      <c r="F122" s="612"/>
      <c r="G122" s="612"/>
      <c r="H122" s="612"/>
      <c r="I122" s="612"/>
      <c r="J122" s="612"/>
      <c r="K122" s="612"/>
      <c r="L122" s="613"/>
      <c r="M122" s="618"/>
      <c r="N122" s="619"/>
      <c r="O122" s="620"/>
      <c r="P122" s="624"/>
      <c r="Q122" s="513"/>
      <c r="R122" s="625"/>
      <c r="S122" s="549"/>
      <c r="T122" s="550"/>
      <c r="U122" s="551"/>
      <c r="V122" s="632"/>
      <c r="W122" s="633"/>
      <c r="X122" s="633"/>
      <c r="Y122" s="633"/>
      <c r="Z122" s="633"/>
      <c r="AA122" s="633"/>
      <c r="AB122" s="633"/>
      <c r="AC122" s="633"/>
      <c r="AD122" s="633"/>
      <c r="AE122" s="633"/>
      <c r="AF122" s="633"/>
      <c r="AG122" s="633"/>
      <c r="AH122" s="633"/>
      <c r="AI122" s="633"/>
      <c r="AJ122" s="633"/>
      <c r="AK122" s="633"/>
      <c r="AL122" s="633"/>
      <c r="AM122" s="633"/>
      <c r="AN122" s="633"/>
      <c r="AO122" s="633"/>
      <c r="AP122" s="633"/>
      <c r="AQ122" s="633"/>
      <c r="AR122" s="633"/>
      <c r="AS122" s="633"/>
      <c r="AT122" s="633"/>
      <c r="AU122" s="633"/>
      <c r="AV122" s="633"/>
      <c r="AW122" s="633"/>
      <c r="AX122" s="633"/>
      <c r="AY122" s="633"/>
      <c r="AZ122" s="633"/>
      <c r="BA122" s="634"/>
    </row>
    <row r="123" spans="3:53" ht="12.95" customHeight="1">
      <c r="C123" s="605" t="str">
        <f>入力シート!B71</f>
        <v/>
      </c>
      <c r="D123" s="606"/>
      <c r="E123" s="606"/>
      <c r="F123" s="606"/>
      <c r="G123" s="606"/>
      <c r="H123" s="606"/>
      <c r="I123" s="606"/>
      <c r="J123" s="606"/>
      <c r="K123" s="606"/>
      <c r="L123" s="607"/>
      <c r="M123" s="536" t="s">
        <v>83</v>
      </c>
      <c r="N123" s="537"/>
      <c r="O123" s="537"/>
      <c r="P123" s="537"/>
      <c r="Q123" s="537"/>
      <c r="R123" s="537"/>
      <c r="S123" s="537"/>
      <c r="T123" s="537"/>
      <c r="U123" s="537"/>
      <c r="V123" s="537"/>
      <c r="W123" s="537"/>
      <c r="X123" s="537"/>
      <c r="Y123" s="537"/>
      <c r="Z123" s="537"/>
      <c r="AA123" s="537"/>
      <c r="AB123" s="537"/>
      <c r="AC123" s="537"/>
      <c r="AD123" s="537"/>
      <c r="AE123" s="537"/>
      <c r="AF123" s="537"/>
      <c r="AG123" s="537"/>
      <c r="AH123" s="537"/>
      <c r="AI123" s="537"/>
      <c r="AJ123" s="537"/>
      <c r="AK123" s="537"/>
      <c r="AL123" s="538"/>
      <c r="AM123" s="536">
        <f>入力シート!AL71</f>
        <v>0</v>
      </c>
      <c r="AN123" s="537"/>
      <c r="AO123" s="537"/>
      <c r="AP123" s="537"/>
      <c r="AQ123" s="538"/>
      <c r="AR123" s="536"/>
      <c r="AS123" s="537"/>
      <c r="AT123" s="537"/>
      <c r="AU123" s="537"/>
      <c r="AV123" s="537"/>
      <c r="AW123" s="537"/>
      <c r="AX123" s="537"/>
      <c r="AY123" s="537"/>
      <c r="AZ123" s="537"/>
      <c r="BA123" s="614"/>
    </row>
    <row r="124" spans="3:53" ht="15" customHeight="1">
      <c r="C124" s="608"/>
      <c r="D124" s="609"/>
      <c r="E124" s="609"/>
      <c r="F124" s="609"/>
      <c r="G124" s="609"/>
      <c r="H124" s="609"/>
      <c r="I124" s="609"/>
      <c r="J124" s="609"/>
      <c r="K124" s="609"/>
      <c r="L124" s="610"/>
      <c r="M124" s="615" t="s">
        <v>290</v>
      </c>
      <c r="N124" s="616"/>
      <c r="O124" s="617"/>
      <c r="P124" s="621">
        <f>入力シート!O72</f>
        <v>0</v>
      </c>
      <c r="Q124" s="622"/>
      <c r="R124" s="623"/>
      <c r="S124" s="626" t="s">
        <v>291</v>
      </c>
      <c r="T124" s="627"/>
      <c r="U124" s="628"/>
      <c r="V124" s="629">
        <f>入力シート!U72</f>
        <v>0</v>
      </c>
      <c r="W124" s="630"/>
      <c r="X124" s="630"/>
      <c r="Y124" s="630"/>
      <c r="Z124" s="630"/>
      <c r="AA124" s="630"/>
      <c r="AB124" s="630"/>
      <c r="AC124" s="630"/>
      <c r="AD124" s="630"/>
      <c r="AE124" s="630"/>
      <c r="AF124" s="630"/>
      <c r="AG124" s="630"/>
      <c r="AH124" s="630"/>
      <c r="AI124" s="630"/>
      <c r="AJ124" s="630"/>
      <c r="AK124" s="630"/>
      <c r="AL124" s="630"/>
      <c r="AM124" s="630"/>
      <c r="AN124" s="630"/>
      <c r="AO124" s="630"/>
      <c r="AP124" s="630"/>
      <c r="AQ124" s="630"/>
      <c r="AR124" s="630"/>
      <c r="AS124" s="630"/>
      <c r="AT124" s="630"/>
      <c r="AU124" s="630"/>
      <c r="AV124" s="630"/>
      <c r="AW124" s="630"/>
      <c r="AX124" s="630"/>
      <c r="AY124" s="630"/>
      <c r="AZ124" s="630"/>
      <c r="BA124" s="631"/>
    </row>
    <row r="125" spans="3:53" ht="15" customHeight="1">
      <c r="C125" s="611"/>
      <c r="D125" s="612"/>
      <c r="E125" s="612"/>
      <c r="F125" s="612"/>
      <c r="G125" s="612"/>
      <c r="H125" s="612"/>
      <c r="I125" s="612"/>
      <c r="J125" s="612"/>
      <c r="K125" s="612"/>
      <c r="L125" s="613"/>
      <c r="M125" s="618"/>
      <c r="N125" s="619"/>
      <c r="O125" s="620"/>
      <c r="P125" s="624"/>
      <c r="Q125" s="513"/>
      <c r="R125" s="625"/>
      <c r="S125" s="549"/>
      <c r="T125" s="550"/>
      <c r="U125" s="551"/>
      <c r="V125" s="632"/>
      <c r="W125" s="633"/>
      <c r="X125" s="633"/>
      <c r="Y125" s="633"/>
      <c r="Z125" s="633"/>
      <c r="AA125" s="633"/>
      <c r="AB125" s="633"/>
      <c r="AC125" s="633"/>
      <c r="AD125" s="633"/>
      <c r="AE125" s="633"/>
      <c r="AF125" s="633"/>
      <c r="AG125" s="633"/>
      <c r="AH125" s="633"/>
      <c r="AI125" s="633"/>
      <c r="AJ125" s="633"/>
      <c r="AK125" s="633"/>
      <c r="AL125" s="633"/>
      <c r="AM125" s="633"/>
      <c r="AN125" s="633"/>
      <c r="AO125" s="633"/>
      <c r="AP125" s="633"/>
      <c r="AQ125" s="633"/>
      <c r="AR125" s="633"/>
      <c r="AS125" s="633"/>
      <c r="AT125" s="633"/>
      <c r="AU125" s="633"/>
      <c r="AV125" s="633"/>
      <c r="AW125" s="633"/>
      <c r="AX125" s="633"/>
      <c r="AY125" s="633"/>
      <c r="AZ125" s="633"/>
      <c r="BA125" s="634"/>
    </row>
    <row r="126" spans="3:53" ht="12.95" customHeight="1">
      <c r="C126" s="605" t="str">
        <f>入力シート!B74</f>
        <v/>
      </c>
      <c r="D126" s="606"/>
      <c r="E126" s="606"/>
      <c r="F126" s="606"/>
      <c r="G126" s="606"/>
      <c r="H126" s="606"/>
      <c r="I126" s="606"/>
      <c r="J126" s="606"/>
      <c r="K126" s="606"/>
      <c r="L126" s="607"/>
      <c r="M126" s="536" t="s">
        <v>83</v>
      </c>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8"/>
      <c r="AM126" s="536">
        <f>入力シート!AL74</f>
        <v>0</v>
      </c>
      <c r="AN126" s="537"/>
      <c r="AO126" s="537"/>
      <c r="AP126" s="537"/>
      <c r="AQ126" s="538"/>
      <c r="AR126" s="536"/>
      <c r="AS126" s="537"/>
      <c r="AT126" s="537"/>
      <c r="AU126" s="537"/>
      <c r="AV126" s="537"/>
      <c r="AW126" s="537"/>
      <c r="AX126" s="537"/>
      <c r="AY126" s="537"/>
      <c r="AZ126" s="537"/>
      <c r="BA126" s="614"/>
    </row>
    <row r="127" spans="3:53" ht="15.75" customHeight="1">
      <c r="C127" s="608"/>
      <c r="D127" s="609"/>
      <c r="E127" s="609"/>
      <c r="F127" s="609"/>
      <c r="G127" s="609"/>
      <c r="H127" s="609"/>
      <c r="I127" s="609"/>
      <c r="J127" s="609"/>
      <c r="K127" s="609"/>
      <c r="L127" s="610"/>
      <c r="M127" s="615" t="s">
        <v>290</v>
      </c>
      <c r="N127" s="616"/>
      <c r="O127" s="617"/>
      <c r="P127" s="621">
        <f>入力シート!O75</f>
        <v>0</v>
      </c>
      <c r="Q127" s="622"/>
      <c r="R127" s="623"/>
      <c r="S127" s="626" t="s">
        <v>291</v>
      </c>
      <c r="T127" s="627"/>
      <c r="U127" s="628"/>
      <c r="V127" s="629">
        <f>入力シート!U75</f>
        <v>0</v>
      </c>
      <c r="W127" s="630"/>
      <c r="X127" s="630"/>
      <c r="Y127" s="630"/>
      <c r="Z127" s="630"/>
      <c r="AA127" s="630"/>
      <c r="AB127" s="630"/>
      <c r="AC127" s="630"/>
      <c r="AD127" s="630"/>
      <c r="AE127" s="630"/>
      <c r="AF127" s="630"/>
      <c r="AG127" s="630"/>
      <c r="AH127" s="630"/>
      <c r="AI127" s="630"/>
      <c r="AJ127" s="630"/>
      <c r="AK127" s="630"/>
      <c r="AL127" s="630"/>
      <c r="AM127" s="630"/>
      <c r="AN127" s="630"/>
      <c r="AO127" s="630"/>
      <c r="AP127" s="630"/>
      <c r="AQ127" s="630"/>
      <c r="AR127" s="630"/>
      <c r="AS127" s="630"/>
      <c r="AT127" s="630"/>
      <c r="AU127" s="630"/>
      <c r="AV127" s="630"/>
      <c r="AW127" s="630"/>
      <c r="AX127" s="630"/>
      <c r="AY127" s="630"/>
      <c r="AZ127" s="630"/>
      <c r="BA127" s="631"/>
    </row>
    <row r="128" spans="3:53" ht="15" customHeight="1" thickBot="1">
      <c r="C128" s="611"/>
      <c r="D128" s="612"/>
      <c r="E128" s="612"/>
      <c r="F128" s="612"/>
      <c r="G128" s="612"/>
      <c r="H128" s="612"/>
      <c r="I128" s="612"/>
      <c r="J128" s="612"/>
      <c r="K128" s="612"/>
      <c r="L128" s="613"/>
      <c r="M128" s="635"/>
      <c r="N128" s="636"/>
      <c r="O128" s="637"/>
      <c r="P128" s="638"/>
      <c r="Q128" s="639"/>
      <c r="R128" s="640"/>
      <c r="S128" s="641"/>
      <c r="T128" s="642"/>
      <c r="U128" s="643"/>
      <c r="V128" s="644"/>
      <c r="W128" s="645"/>
      <c r="X128" s="645"/>
      <c r="Y128" s="645"/>
      <c r="Z128" s="645"/>
      <c r="AA128" s="645"/>
      <c r="AB128" s="645"/>
      <c r="AC128" s="645"/>
      <c r="AD128" s="645"/>
      <c r="AE128" s="645"/>
      <c r="AF128" s="645"/>
      <c r="AG128" s="645"/>
      <c r="AH128" s="645"/>
      <c r="AI128" s="645"/>
      <c r="AJ128" s="645"/>
      <c r="AK128" s="645"/>
      <c r="AL128" s="645"/>
      <c r="AM128" s="645"/>
      <c r="AN128" s="645"/>
      <c r="AO128" s="645"/>
      <c r="AP128" s="645"/>
      <c r="AQ128" s="645"/>
      <c r="AR128" s="645"/>
      <c r="AS128" s="645"/>
      <c r="AT128" s="645"/>
      <c r="AU128" s="645"/>
      <c r="AV128" s="645"/>
      <c r="AW128" s="645"/>
      <c r="AX128" s="645"/>
      <c r="AY128" s="645"/>
      <c r="AZ128" s="645"/>
      <c r="BA128" s="646"/>
    </row>
    <row r="129" spans="2:54" s="54" customFormat="1" ht="4.5" customHeight="1">
      <c r="B129" s="52"/>
    </row>
    <row r="130" spans="2:54" s="54" customFormat="1" ht="15" customHeight="1">
      <c r="B130" s="52" t="s">
        <v>292</v>
      </c>
    </row>
    <row r="131" spans="2:54" s="54" customFormat="1" ht="4.5" customHeight="1" thickBot="1">
      <c r="B131" s="52"/>
    </row>
    <row r="132" spans="2:54" s="54" customFormat="1" ht="50.1" customHeight="1">
      <c r="B132" s="52"/>
      <c r="C132" s="733" t="s">
        <v>293</v>
      </c>
      <c r="D132" s="734"/>
      <c r="E132" s="734"/>
      <c r="F132" s="734"/>
      <c r="G132" s="734"/>
      <c r="H132" s="734"/>
      <c r="I132" s="734"/>
      <c r="J132" s="734"/>
      <c r="K132" s="734"/>
      <c r="L132" s="734"/>
      <c r="M132" s="735">
        <f>入力シート!L172</f>
        <v>0</v>
      </c>
      <c r="N132" s="735"/>
      <c r="O132" s="735"/>
      <c r="P132" s="735"/>
      <c r="Q132" s="735"/>
      <c r="R132" s="735"/>
      <c r="S132" s="735"/>
      <c r="T132" s="735"/>
      <c r="U132" s="735"/>
      <c r="V132" s="735"/>
      <c r="W132" s="735"/>
      <c r="X132" s="735"/>
      <c r="Y132" s="735"/>
      <c r="Z132" s="735"/>
      <c r="AA132" s="735"/>
      <c r="AB132" s="735"/>
      <c r="AC132" s="735"/>
      <c r="AD132" s="735"/>
      <c r="AE132" s="735"/>
      <c r="AF132" s="735"/>
      <c r="AG132" s="735"/>
      <c r="AH132" s="735"/>
      <c r="AI132" s="735"/>
      <c r="AJ132" s="735"/>
      <c r="AK132" s="735"/>
      <c r="AL132" s="735"/>
      <c r="AM132" s="735"/>
      <c r="AN132" s="735"/>
      <c r="AO132" s="735"/>
      <c r="AP132" s="735"/>
      <c r="AQ132" s="735"/>
      <c r="AR132" s="735"/>
      <c r="AS132" s="735"/>
      <c r="AT132" s="735"/>
      <c r="AU132" s="735"/>
      <c r="AV132" s="735"/>
      <c r="AW132" s="735"/>
      <c r="AX132" s="735"/>
      <c r="AY132" s="735"/>
      <c r="AZ132" s="735"/>
      <c r="BA132" s="736"/>
    </row>
    <row r="133" spans="2:54" s="54" customFormat="1" ht="50.1" customHeight="1" thickBot="1">
      <c r="B133" s="52"/>
      <c r="C133" s="738" t="s">
        <v>294</v>
      </c>
      <c r="D133" s="739"/>
      <c r="E133" s="739"/>
      <c r="F133" s="739"/>
      <c r="G133" s="739"/>
      <c r="H133" s="739"/>
      <c r="I133" s="739"/>
      <c r="J133" s="739"/>
      <c r="K133" s="739"/>
      <c r="L133" s="739"/>
      <c r="M133" s="740">
        <f>入力シート!L173</f>
        <v>0</v>
      </c>
      <c r="N133" s="740"/>
      <c r="O133" s="740"/>
      <c r="P133" s="740"/>
      <c r="Q133" s="740"/>
      <c r="R133" s="740"/>
      <c r="S133" s="740"/>
      <c r="T133" s="740"/>
      <c r="U133" s="740"/>
      <c r="V133" s="740"/>
      <c r="W133" s="740"/>
      <c r="X133" s="740"/>
      <c r="Y133" s="740"/>
      <c r="Z133" s="740"/>
      <c r="AA133" s="740"/>
      <c r="AB133" s="740"/>
      <c r="AC133" s="740"/>
      <c r="AD133" s="740"/>
      <c r="AE133" s="740"/>
      <c r="AF133" s="740"/>
      <c r="AG133" s="740"/>
      <c r="AH133" s="740"/>
      <c r="AI133" s="740"/>
      <c r="AJ133" s="740"/>
      <c r="AK133" s="740"/>
      <c r="AL133" s="740"/>
      <c r="AM133" s="740"/>
      <c r="AN133" s="740"/>
      <c r="AO133" s="740"/>
      <c r="AP133" s="740"/>
      <c r="AQ133" s="740"/>
      <c r="AR133" s="740"/>
      <c r="AS133" s="740"/>
      <c r="AT133" s="740"/>
      <c r="AU133" s="740"/>
      <c r="AV133" s="740"/>
      <c r="AW133" s="740"/>
      <c r="AX133" s="740"/>
      <c r="AY133" s="740"/>
      <c r="AZ133" s="740"/>
      <c r="BA133" s="741"/>
    </row>
    <row r="134" spans="2:54" s="54" customFormat="1" ht="6.75" customHeight="1">
      <c r="B134" s="52"/>
    </row>
    <row r="135" spans="2:54" s="54" customFormat="1" ht="15" customHeight="1">
      <c r="B135" s="52" t="s">
        <v>295</v>
      </c>
    </row>
    <row r="136" spans="2:54" s="54" customFormat="1" ht="5.25" customHeight="1" thickBot="1">
      <c r="B136" s="52"/>
    </row>
    <row r="137" spans="2:54" s="54" customFormat="1" ht="15.95" customHeight="1">
      <c r="B137" s="52"/>
      <c r="C137" s="742" t="s">
        <v>296</v>
      </c>
      <c r="D137" s="743"/>
      <c r="E137" s="743"/>
      <c r="F137" s="743"/>
      <c r="G137" s="743"/>
      <c r="H137" s="743"/>
      <c r="I137" s="743"/>
      <c r="J137" s="743"/>
      <c r="K137" s="743"/>
      <c r="L137" s="743"/>
      <c r="M137" s="743"/>
      <c r="N137" s="743"/>
      <c r="O137" s="743"/>
      <c r="P137" s="743"/>
      <c r="Q137" s="743"/>
      <c r="R137" s="743"/>
      <c r="S137" s="743"/>
      <c r="T137" s="743"/>
      <c r="U137" s="743"/>
      <c r="V137" s="743"/>
      <c r="W137" s="744"/>
      <c r="X137" s="743" t="s">
        <v>297</v>
      </c>
      <c r="Y137" s="743"/>
      <c r="Z137" s="743"/>
      <c r="AA137" s="743"/>
      <c r="AB137" s="743"/>
      <c r="AC137" s="743"/>
      <c r="AD137" s="743"/>
      <c r="AE137" s="743"/>
      <c r="AF137" s="743"/>
      <c r="AG137" s="743"/>
      <c r="AH137" s="743"/>
      <c r="AI137" s="743"/>
      <c r="AJ137" s="743"/>
      <c r="AK137" s="743"/>
      <c r="AL137" s="743"/>
      <c r="AM137" s="743"/>
      <c r="AN137" s="743"/>
      <c r="AO137" s="743"/>
      <c r="AP137" s="743"/>
      <c r="AQ137" s="743"/>
      <c r="AR137" s="745"/>
      <c r="AS137" s="742" t="s">
        <v>298</v>
      </c>
      <c r="AT137" s="743"/>
      <c r="AU137" s="743"/>
      <c r="AV137" s="743"/>
      <c r="AW137" s="743"/>
      <c r="AX137" s="743"/>
      <c r="AY137" s="743"/>
      <c r="AZ137" s="743"/>
      <c r="BA137" s="745"/>
      <c r="BB137" s="52"/>
    </row>
    <row r="138" spans="2:54" s="54" customFormat="1" ht="15.95" customHeight="1" thickBot="1">
      <c r="B138" s="52"/>
      <c r="C138" s="746" t="s">
        <v>299</v>
      </c>
      <c r="D138" s="747"/>
      <c r="E138" s="747"/>
      <c r="F138" s="747"/>
      <c r="G138" s="747"/>
      <c r="H138" s="747"/>
      <c r="I138" s="747"/>
      <c r="J138" s="747"/>
      <c r="K138" s="747"/>
      <c r="L138" s="747"/>
      <c r="M138" s="747"/>
      <c r="N138" s="747"/>
      <c r="O138" s="747"/>
      <c r="P138" s="748"/>
      <c r="Q138" s="747" t="s">
        <v>300</v>
      </c>
      <c r="R138" s="747"/>
      <c r="S138" s="747"/>
      <c r="T138" s="747"/>
      <c r="U138" s="747"/>
      <c r="V138" s="747"/>
      <c r="W138" s="748"/>
      <c r="X138" s="747" t="s">
        <v>299</v>
      </c>
      <c r="Y138" s="747"/>
      <c r="Z138" s="747"/>
      <c r="AA138" s="747"/>
      <c r="AB138" s="747"/>
      <c r="AC138" s="747"/>
      <c r="AD138" s="747"/>
      <c r="AE138" s="747"/>
      <c r="AF138" s="747"/>
      <c r="AG138" s="747"/>
      <c r="AH138" s="747"/>
      <c r="AI138" s="747"/>
      <c r="AJ138" s="747"/>
      <c r="AK138" s="748"/>
      <c r="AL138" s="747" t="s">
        <v>300</v>
      </c>
      <c r="AM138" s="747"/>
      <c r="AN138" s="747"/>
      <c r="AO138" s="747"/>
      <c r="AP138" s="747"/>
      <c r="AQ138" s="747"/>
      <c r="AR138" s="749"/>
      <c r="AS138" s="750"/>
      <c r="AT138" s="751"/>
      <c r="AU138" s="751"/>
      <c r="AV138" s="751"/>
      <c r="AW138" s="751"/>
      <c r="AX138" s="751"/>
      <c r="AY138" s="751"/>
      <c r="AZ138" s="751"/>
      <c r="BA138" s="752"/>
      <c r="BB138" s="52"/>
    </row>
    <row r="139" spans="2:54" s="54" customFormat="1" ht="17.100000000000001" customHeight="1">
      <c r="B139" s="52"/>
      <c r="C139" s="714" t="s">
        <v>301</v>
      </c>
      <c r="D139" s="717" t="s">
        <v>302</v>
      </c>
      <c r="E139" s="718"/>
      <c r="F139" s="718"/>
      <c r="G139" s="718"/>
      <c r="H139" s="718"/>
      <c r="I139" s="718"/>
      <c r="J139" s="718"/>
      <c r="K139" s="718"/>
      <c r="L139" s="718"/>
      <c r="M139" s="718"/>
      <c r="N139" s="718"/>
      <c r="O139" s="718"/>
      <c r="P139" s="719"/>
      <c r="Q139" s="720"/>
      <c r="R139" s="721"/>
      <c r="S139" s="721"/>
      <c r="T139" s="721"/>
      <c r="U139" s="721"/>
      <c r="V139" s="721"/>
      <c r="W139" s="722"/>
      <c r="X139" s="718" t="s">
        <v>303</v>
      </c>
      <c r="Y139" s="718"/>
      <c r="Z139" s="718"/>
      <c r="AA139" s="718"/>
      <c r="AB139" s="718"/>
      <c r="AC139" s="718"/>
      <c r="AD139" s="718"/>
      <c r="AE139" s="718"/>
      <c r="AF139" s="718"/>
      <c r="AG139" s="718"/>
      <c r="AH139" s="718"/>
      <c r="AI139" s="718"/>
      <c r="AJ139" s="718"/>
      <c r="AK139" s="719"/>
      <c r="AL139" s="721"/>
      <c r="AM139" s="721"/>
      <c r="AN139" s="721"/>
      <c r="AO139" s="721"/>
      <c r="AP139" s="721"/>
      <c r="AQ139" s="721"/>
      <c r="AR139" s="737"/>
      <c r="AS139" s="753"/>
      <c r="AT139" s="753"/>
      <c r="AU139" s="753"/>
      <c r="AV139" s="753"/>
      <c r="AW139" s="753"/>
      <c r="AX139" s="753"/>
      <c r="AY139" s="753"/>
      <c r="AZ139" s="753"/>
      <c r="BA139" s="754"/>
      <c r="BB139" s="52"/>
    </row>
    <row r="140" spans="2:54" s="54" customFormat="1" ht="17.100000000000001" customHeight="1">
      <c r="B140" s="52"/>
      <c r="C140" s="715"/>
      <c r="D140" s="723" t="s">
        <v>304</v>
      </c>
      <c r="E140" s="724"/>
      <c r="F140" s="724"/>
      <c r="G140" s="724"/>
      <c r="H140" s="724"/>
      <c r="I140" s="724"/>
      <c r="J140" s="724"/>
      <c r="K140" s="724"/>
      <c r="L140" s="724"/>
      <c r="M140" s="724"/>
      <c r="N140" s="724"/>
      <c r="O140" s="724"/>
      <c r="P140" s="725"/>
      <c r="Q140" s="726"/>
      <c r="R140" s="712"/>
      <c r="S140" s="712"/>
      <c r="T140" s="712"/>
      <c r="U140" s="712"/>
      <c r="V140" s="712"/>
      <c r="W140" s="727"/>
      <c r="X140" s="724" t="s">
        <v>305</v>
      </c>
      <c r="Y140" s="724"/>
      <c r="Z140" s="724"/>
      <c r="AA140" s="724"/>
      <c r="AB140" s="724"/>
      <c r="AC140" s="724"/>
      <c r="AD140" s="724"/>
      <c r="AE140" s="724"/>
      <c r="AF140" s="724"/>
      <c r="AG140" s="724"/>
      <c r="AH140" s="724"/>
      <c r="AI140" s="724"/>
      <c r="AJ140" s="724"/>
      <c r="AK140" s="725"/>
      <c r="AL140" s="712"/>
      <c r="AM140" s="712"/>
      <c r="AN140" s="712"/>
      <c r="AO140" s="712"/>
      <c r="AP140" s="712"/>
      <c r="AQ140" s="712"/>
      <c r="AR140" s="713"/>
      <c r="AS140" s="753"/>
      <c r="AT140" s="753"/>
      <c r="AU140" s="753"/>
      <c r="AV140" s="753"/>
      <c r="AW140" s="753"/>
      <c r="AX140" s="753"/>
      <c r="AY140" s="753"/>
      <c r="AZ140" s="753"/>
      <c r="BA140" s="754"/>
      <c r="BB140" s="52"/>
    </row>
    <row r="141" spans="2:54" s="54" customFormat="1" ht="17.100000000000001" customHeight="1">
      <c r="B141" s="52"/>
      <c r="C141" s="715"/>
      <c r="D141" s="723" t="s">
        <v>306</v>
      </c>
      <c r="E141" s="724"/>
      <c r="F141" s="724"/>
      <c r="G141" s="724"/>
      <c r="H141" s="724"/>
      <c r="I141" s="724"/>
      <c r="J141" s="724"/>
      <c r="K141" s="724"/>
      <c r="L141" s="724"/>
      <c r="M141" s="724"/>
      <c r="N141" s="724"/>
      <c r="O141" s="724"/>
      <c r="P141" s="725"/>
      <c r="Q141" s="757"/>
      <c r="R141" s="712"/>
      <c r="S141" s="712"/>
      <c r="T141" s="712"/>
      <c r="U141" s="712"/>
      <c r="V141" s="712"/>
      <c r="W141" s="727"/>
      <c r="X141" s="724" t="s">
        <v>307</v>
      </c>
      <c r="Y141" s="724"/>
      <c r="Z141" s="724"/>
      <c r="AA141" s="724"/>
      <c r="AB141" s="724"/>
      <c r="AC141" s="724"/>
      <c r="AD141" s="724"/>
      <c r="AE141" s="724"/>
      <c r="AF141" s="724"/>
      <c r="AG141" s="724"/>
      <c r="AH141" s="724"/>
      <c r="AI141" s="724"/>
      <c r="AJ141" s="724"/>
      <c r="AK141" s="725"/>
      <c r="AL141" s="712"/>
      <c r="AM141" s="712"/>
      <c r="AN141" s="712"/>
      <c r="AO141" s="712"/>
      <c r="AP141" s="712"/>
      <c r="AQ141" s="712"/>
      <c r="AR141" s="713"/>
      <c r="AS141" s="753"/>
      <c r="AT141" s="753"/>
      <c r="AU141" s="753"/>
      <c r="AV141" s="753"/>
      <c r="AW141" s="753"/>
      <c r="AX141" s="753"/>
      <c r="AY141" s="753"/>
      <c r="AZ141" s="753"/>
      <c r="BA141" s="754"/>
      <c r="BB141" s="52"/>
    </row>
    <row r="142" spans="2:54" s="54" customFormat="1" ht="17.100000000000001" customHeight="1" thickBot="1">
      <c r="B142" s="52"/>
      <c r="C142" s="716"/>
      <c r="D142" s="78"/>
      <c r="E142" s="78"/>
      <c r="F142" s="78"/>
      <c r="G142" s="78"/>
      <c r="H142" s="78"/>
      <c r="I142" s="78"/>
      <c r="J142" s="78"/>
      <c r="K142" s="78"/>
      <c r="L142" s="78"/>
      <c r="M142" s="78"/>
      <c r="N142" s="78"/>
      <c r="O142" s="78"/>
      <c r="P142" s="79"/>
      <c r="Q142" s="758"/>
      <c r="R142" s="731"/>
      <c r="S142" s="731"/>
      <c r="T142" s="731"/>
      <c r="U142" s="731"/>
      <c r="V142" s="731"/>
      <c r="W142" s="759"/>
      <c r="X142" s="728" t="s">
        <v>308</v>
      </c>
      <c r="Y142" s="728"/>
      <c r="Z142" s="728"/>
      <c r="AA142" s="728"/>
      <c r="AB142" s="728"/>
      <c r="AC142" s="728"/>
      <c r="AD142" s="728"/>
      <c r="AE142" s="728"/>
      <c r="AF142" s="728"/>
      <c r="AG142" s="728"/>
      <c r="AH142" s="728"/>
      <c r="AI142" s="728"/>
      <c r="AJ142" s="728"/>
      <c r="AK142" s="729"/>
      <c r="AL142" s="730"/>
      <c r="AM142" s="731"/>
      <c r="AN142" s="731"/>
      <c r="AO142" s="731"/>
      <c r="AP142" s="731"/>
      <c r="AQ142" s="731"/>
      <c r="AR142" s="732"/>
      <c r="AS142" s="753"/>
      <c r="AT142" s="753"/>
      <c r="AU142" s="753"/>
      <c r="AV142" s="753"/>
      <c r="AW142" s="753"/>
      <c r="AX142" s="753"/>
      <c r="AY142" s="753"/>
      <c r="AZ142" s="753"/>
      <c r="BA142" s="754"/>
      <c r="BB142" s="52"/>
    </row>
    <row r="143" spans="2:54" s="54" customFormat="1" ht="17.100000000000001" customHeight="1">
      <c r="B143" s="52"/>
      <c r="C143" s="679" t="s">
        <v>309</v>
      </c>
      <c r="D143" s="682" t="s">
        <v>302</v>
      </c>
      <c r="E143" s="683"/>
      <c r="F143" s="683"/>
      <c r="G143" s="683"/>
      <c r="H143" s="683"/>
      <c r="I143" s="683"/>
      <c r="J143" s="683"/>
      <c r="K143" s="683"/>
      <c r="L143" s="683"/>
      <c r="M143" s="683"/>
      <c r="N143" s="683"/>
      <c r="O143" s="683"/>
      <c r="P143" s="684"/>
      <c r="Q143" s="685">
        <f>X88</f>
        <v>0</v>
      </c>
      <c r="R143" s="686"/>
      <c r="S143" s="686"/>
      <c r="T143" s="686"/>
      <c r="U143" s="686"/>
      <c r="V143" s="686"/>
      <c r="W143" s="687"/>
      <c r="X143" s="688" t="s">
        <v>310</v>
      </c>
      <c r="Y143" s="688"/>
      <c r="Z143" s="688"/>
      <c r="AA143" s="688"/>
      <c r="AB143" s="688"/>
      <c r="AC143" s="688"/>
      <c r="AD143" s="688"/>
      <c r="AE143" s="688"/>
      <c r="AF143" s="688"/>
      <c r="AG143" s="688"/>
      <c r="AH143" s="688"/>
      <c r="AI143" s="688"/>
      <c r="AJ143" s="688"/>
      <c r="AK143" s="689"/>
      <c r="AL143" s="690">
        <f>SUM(M11:P20)</f>
        <v>0</v>
      </c>
      <c r="AM143" s="690"/>
      <c r="AN143" s="690"/>
      <c r="AO143" s="690"/>
      <c r="AP143" s="690"/>
      <c r="AQ143" s="690"/>
      <c r="AR143" s="691"/>
      <c r="AS143" s="753"/>
      <c r="AT143" s="753"/>
      <c r="AU143" s="753"/>
      <c r="AV143" s="753"/>
      <c r="AW143" s="753"/>
      <c r="AX143" s="753"/>
      <c r="AY143" s="753"/>
      <c r="AZ143" s="753"/>
      <c r="BA143" s="754"/>
      <c r="BB143" s="52"/>
    </row>
    <row r="144" spans="2:54" s="54" customFormat="1" ht="17.100000000000001" customHeight="1">
      <c r="B144" s="52"/>
      <c r="C144" s="680"/>
      <c r="D144" s="692" t="s">
        <v>304</v>
      </c>
      <c r="E144" s="693"/>
      <c r="F144" s="693"/>
      <c r="G144" s="693"/>
      <c r="H144" s="693"/>
      <c r="I144" s="693"/>
      <c r="J144" s="693"/>
      <c r="K144" s="693"/>
      <c r="L144" s="693"/>
      <c r="M144" s="693"/>
      <c r="N144" s="693"/>
      <c r="O144" s="693"/>
      <c r="P144" s="694"/>
      <c r="Q144" s="665">
        <f>AB88</f>
        <v>0</v>
      </c>
      <c r="R144" s="666"/>
      <c r="S144" s="666"/>
      <c r="T144" s="666"/>
      <c r="U144" s="666"/>
      <c r="V144" s="666"/>
      <c r="W144" s="667"/>
      <c r="X144" s="668" t="s">
        <v>307</v>
      </c>
      <c r="Y144" s="668"/>
      <c r="Z144" s="668"/>
      <c r="AA144" s="668"/>
      <c r="AB144" s="668"/>
      <c r="AC144" s="668"/>
      <c r="AD144" s="668"/>
      <c r="AE144" s="668"/>
      <c r="AF144" s="668"/>
      <c r="AG144" s="668"/>
      <c r="AH144" s="668"/>
      <c r="AI144" s="668"/>
      <c r="AJ144" s="668"/>
      <c r="AK144" s="669"/>
      <c r="AL144" s="670">
        <f>SUM(M23:P53)</f>
        <v>0</v>
      </c>
      <c r="AM144" s="670"/>
      <c r="AN144" s="670"/>
      <c r="AO144" s="670"/>
      <c r="AP144" s="670"/>
      <c r="AQ144" s="670"/>
      <c r="AR144" s="671"/>
      <c r="AS144" s="753"/>
      <c r="AT144" s="753"/>
      <c r="AU144" s="753"/>
      <c r="AV144" s="753"/>
      <c r="AW144" s="753"/>
      <c r="AX144" s="753"/>
      <c r="AY144" s="753"/>
      <c r="AZ144" s="753"/>
      <c r="BA144" s="754"/>
      <c r="BB144" s="52"/>
    </row>
    <row r="145" spans="2:54" s="54" customFormat="1" ht="17.100000000000001" customHeight="1">
      <c r="B145" s="52"/>
      <c r="C145" s="680"/>
      <c r="D145" s="692" t="s">
        <v>306</v>
      </c>
      <c r="E145" s="693"/>
      <c r="F145" s="693"/>
      <c r="G145" s="693"/>
      <c r="H145" s="693"/>
      <c r="I145" s="693"/>
      <c r="J145" s="693"/>
      <c r="K145" s="693"/>
      <c r="L145" s="693"/>
      <c r="M145" s="693"/>
      <c r="N145" s="693"/>
      <c r="O145" s="693"/>
      <c r="P145" s="694"/>
      <c r="Q145" s="665">
        <f>AF88</f>
        <v>0</v>
      </c>
      <c r="R145" s="666"/>
      <c r="S145" s="666"/>
      <c r="T145" s="666"/>
      <c r="U145" s="666"/>
      <c r="V145" s="666"/>
      <c r="W145" s="667"/>
      <c r="X145" s="668" t="s">
        <v>308</v>
      </c>
      <c r="Y145" s="668"/>
      <c r="Z145" s="668"/>
      <c r="AA145" s="668"/>
      <c r="AB145" s="668"/>
      <c r="AC145" s="668"/>
      <c r="AD145" s="668"/>
      <c r="AE145" s="668"/>
      <c r="AF145" s="668"/>
      <c r="AG145" s="668"/>
      <c r="AH145" s="668"/>
      <c r="AI145" s="668"/>
      <c r="AJ145" s="668"/>
      <c r="AK145" s="669"/>
      <c r="AL145" s="670">
        <f>SUM(M56:P86)</f>
        <v>0</v>
      </c>
      <c r="AM145" s="670"/>
      <c r="AN145" s="670"/>
      <c r="AO145" s="670"/>
      <c r="AP145" s="670"/>
      <c r="AQ145" s="670"/>
      <c r="AR145" s="671"/>
      <c r="AS145" s="753"/>
      <c r="AT145" s="753"/>
      <c r="AU145" s="753"/>
      <c r="AV145" s="753"/>
      <c r="AW145" s="753"/>
      <c r="AX145" s="753"/>
      <c r="AY145" s="753"/>
      <c r="AZ145" s="753"/>
      <c r="BA145" s="754"/>
      <c r="BB145" s="52"/>
    </row>
    <row r="146" spans="2:54" s="54" customFormat="1" ht="17.100000000000001" customHeight="1" thickBot="1">
      <c r="B146" s="52"/>
      <c r="C146" s="681"/>
      <c r="D146" s="80"/>
      <c r="E146" s="80"/>
      <c r="F146" s="80"/>
      <c r="G146" s="80"/>
      <c r="H146" s="80"/>
      <c r="I146" s="80"/>
      <c r="J146" s="80"/>
      <c r="K146" s="80"/>
      <c r="L146" s="80"/>
      <c r="M146" s="80"/>
      <c r="N146" s="80"/>
      <c r="O146" s="80"/>
      <c r="P146" s="81"/>
      <c r="Q146" s="672"/>
      <c r="R146" s="673"/>
      <c r="S146" s="673"/>
      <c r="T146" s="673"/>
      <c r="U146" s="673"/>
      <c r="V146" s="673"/>
      <c r="W146" s="674"/>
      <c r="X146" s="675"/>
      <c r="Y146" s="675"/>
      <c r="Z146" s="675"/>
      <c r="AA146" s="675"/>
      <c r="AB146" s="675"/>
      <c r="AC146" s="675"/>
      <c r="AD146" s="675"/>
      <c r="AE146" s="675"/>
      <c r="AF146" s="675"/>
      <c r="AG146" s="675"/>
      <c r="AH146" s="675"/>
      <c r="AI146" s="675"/>
      <c r="AJ146" s="675"/>
      <c r="AK146" s="676"/>
      <c r="AL146" s="677"/>
      <c r="AM146" s="677"/>
      <c r="AN146" s="677"/>
      <c r="AO146" s="677"/>
      <c r="AP146" s="677"/>
      <c r="AQ146" s="677"/>
      <c r="AR146" s="678"/>
      <c r="AS146" s="755"/>
      <c r="AT146" s="755"/>
      <c r="AU146" s="755"/>
      <c r="AV146" s="755"/>
      <c r="AW146" s="755"/>
      <c r="AX146" s="755"/>
      <c r="AY146" s="755"/>
      <c r="AZ146" s="755"/>
      <c r="BA146" s="756"/>
      <c r="BB146" s="52"/>
    </row>
    <row r="147" spans="2:54" s="54" customFormat="1" ht="15.95" customHeight="1" thickBot="1">
      <c r="B147" s="52"/>
      <c r="C147" s="656" t="s">
        <v>311</v>
      </c>
      <c r="D147" s="657"/>
      <c r="E147" s="657"/>
      <c r="F147" s="657"/>
      <c r="G147" s="657"/>
      <c r="H147" s="657"/>
      <c r="I147" s="657"/>
      <c r="J147" s="657"/>
      <c r="K147" s="657"/>
      <c r="L147" s="657"/>
      <c r="M147" s="657"/>
      <c r="N147" s="657"/>
      <c r="O147" s="657"/>
      <c r="P147" s="658"/>
      <c r="Q147" s="659">
        <f>SUM(Q143:W146)</f>
        <v>0</v>
      </c>
      <c r="R147" s="660"/>
      <c r="S147" s="660"/>
      <c r="T147" s="660"/>
      <c r="U147" s="660"/>
      <c r="V147" s="660"/>
      <c r="W147" s="661"/>
      <c r="X147" s="657" t="s">
        <v>312</v>
      </c>
      <c r="Y147" s="657"/>
      <c r="Z147" s="657"/>
      <c r="AA147" s="657"/>
      <c r="AB147" s="657"/>
      <c r="AC147" s="657"/>
      <c r="AD147" s="657"/>
      <c r="AE147" s="657"/>
      <c r="AF147" s="657"/>
      <c r="AG147" s="657"/>
      <c r="AH147" s="657"/>
      <c r="AI147" s="657"/>
      <c r="AJ147" s="657"/>
      <c r="AK147" s="658"/>
      <c r="AL147" s="660">
        <f>SUM(AL143:AR146)</f>
        <v>0</v>
      </c>
      <c r="AM147" s="660"/>
      <c r="AN147" s="660"/>
      <c r="AO147" s="660"/>
      <c r="AP147" s="660"/>
      <c r="AQ147" s="660"/>
      <c r="AR147" s="662"/>
      <c r="AS147" s="660">
        <f>Q147-AL147</f>
        <v>0</v>
      </c>
      <c r="AT147" s="660"/>
      <c r="AU147" s="660"/>
      <c r="AV147" s="660"/>
      <c r="AW147" s="660"/>
      <c r="AX147" s="660"/>
      <c r="AY147" s="660"/>
      <c r="AZ147" s="660"/>
      <c r="BA147" s="662"/>
      <c r="BB147" s="52"/>
    </row>
    <row r="148" spans="2:54" s="55" customFormat="1" ht="5.25" customHeight="1">
      <c r="C148" s="68"/>
      <c r="D148" s="68"/>
      <c r="E148" s="68"/>
      <c r="F148" s="68"/>
      <c r="G148" s="68"/>
      <c r="H148" s="68"/>
      <c r="I148" s="68"/>
      <c r="J148" s="68"/>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row>
    <row r="149" spans="2:54" ht="15" customHeight="1">
      <c r="B149" s="52" t="s">
        <v>313</v>
      </c>
    </row>
    <row r="150" spans="2:54" s="54" customFormat="1" ht="4.5" customHeight="1" thickBot="1">
      <c r="B150" s="52"/>
    </row>
    <row r="151" spans="2:54" ht="15" customHeight="1">
      <c r="C151" s="600" t="s">
        <v>314</v>
      </c>
      <c r="D151" s="601"/>
      <c r="E151" s="601"/>
      <c r="F151" s="601"/>
      <c r="G151" s="601"/>
      <c r="H151" s="601"/>
      <c r="I151" s="601"/>
      <c r="J151" s="655"/>
      <c r="K151" s="663">
        <f>入力シート!K181</f>
        <v>0</v>
      </c>
      <c r="L151" s="663"/>
      <c r="M151" s="663"/>
      <c r="N151" s="663"/>
      <c r="O151" s="663"/>
      <c r="P151" s="663"/>
      <c r="Q151" s="663"/>
      <c r="R151" s="663"/>
      <c r="S151" s="663"/>
      <c r="T151" s="663"/>
      <c r="U151" s="663"/>
      <c r="V151" s="663"/>
      <c r="W151" s="663"/>
      <c r="X151" s="663"/>
      <c r="Y151" s="663"/>
      <c r="Z151" s="663"/>
      <c r="AA151" s="663"/>
      <c r="AB151" s="663"/>
      <c r="AC151" s="663"/>
      <c r="AD151" s="663"/>
      <c r="AE151" s="663"/>
      <c r="AF151" s="663"/>
      <c r="AG151" s="663"/>
      <c r="AH151" s="663"/>
      <c r="AI151" s="663"/>
      <c r="AJ151" s="663"/>
      <c r="AK151" s="663"/>
      <c r="AL151" s="663"/>
      <c r="AM151" s="663"/>
      <c r="AN151" s="663"/>
      <c r="AO151" s="663"/>
      <c r="AP151" s="663"/>
      <c r="AQ151" s="663"/>
      <c r="AR151" s="663"/>
      <c r="AS151" s="663"/>
      <c r="AT151" s="663"/>
      <c r="AU151" s="663"/>
      <c r="AV151" s="663"/>
      <c r="AW151" s="663"/>
      <c r="AX151" s="663"/>
      <c r="AY151" s="663"/>
      <c r="AZ151" s="663"/>
      <c r="BA151" s="664"/>
    </row>
    <row r="152" spans="2:54" ht="15" customHeight="1" thickBot="1">
      <c r="C152" s="647" t="s">
        <v>315</v>
      </c>
      <c r="D152" s="639"/>
      <c r="E152" s="639"/>
      <c r="F152" s="639"/>
      <c r="G152" s="639"/>
      <c r="H152" s="639"/>
      <c r="I152" s="639"/>
      <c r="J152" s="648"/>
      <c r="K152" s="649">
        <f>入力シート!K182</f>
        <v>0</v>
      </c>
      <c r="L152" s="649"/>
      <c r="M152" s="649"/>
      <c r="N152" s="649"/>
      <c r="O152" s="649"/>
      <c r="P152" s="649"/>
      <c r="Q152" s="649"/>
      <c r="R152" s="649"/>
      <c r="S152" s="649"/>
      <c r="T152" s="649"/>
      <c r="U152" s="649"/>
      <c r="V152" s="649"/>
      <c r="W152" s="649"/>
      <c r="X152" s="649"/>
      <c r="Y152" s="649"/>
      <c r="Z152" s="649"/>
      <c r="AA152" s="649"/>
      <c r="AB152" s="649"/>
      <c r="AC152" s="649"/>
      <c r="AD152" s="649"/>
      <c r="AE152" s="649"/>
      <c r="AF152" s="649"/>
      <c r="AG152" s="649"/>
      <c r="AH152" s="649"/>
      <c r="AI152" s="649"/>
      <c r="AJ152" s="649"/>
      <c r="AK152" s="649"/>
      <c r="AL152" s="649"/>
      <c r="AM152" s="649"/>
      <c r="AN152" s="649"/>
      <c r="AO152" s="649"/>
      <c r="AP152" s="649"/>
      <c r="AQ152" s="649"/>
      <c r="AR152" s="649"/>
      <c r="AS152" s="649"/>
      <c r="AT152" s="649"/>
      <c r="AU152" s="649"/>
      <c r="AV152" s="649"/>
      <c r="AW152" s="649"/>
      <c r="AX152" s="649"/>
      <c r="AY152" s="649"/>
      <c r="AZ152" s="649"/>
      <c r="BA152" s="650"/>
    </row>
    <row r="153" spans="2:54" ht="15" customHeight="1">
      <c r="C153" s="651"/>
      <c r="D153" s="652"/>
      <c r="E153" s="652"/>
      <c r="F153" s="652"/>
      <c r="G153" s="652"/>
      <c r="H153" s="652"/>
      <c r="I153" s="652"/>
      <c r="J153" s="653"/>
      <c r="K153" s="600" t="s">
        <v>316</v>
      </c>
      <c r="L153" s="601"/>
      <c r="M153" s="601"/>
      <c r="N153" s="601"/>
      <c r="O153" s="601"/>
      <c r="P153" s="601"/>
      <c r="Q153" s="601"/>
      <c r="R153" s="602"/>
      <c r="S153" s="654" t="s">
        <v>317</v>
      </c>
      <c r="T153" s="601"/>
      <c r="U153" s="601"/>
      <c r="V153" s="601"/>
      <c r="W153" s="602"/>
      <c r="X153" s="654" t="s">
        <v>318</v>
      </c>
      <c r="Y153" s="601"/>
      <c r="Z153" s="601"/>
      <c r="AA153" s="601"/>
      <c r="AB153" s="602"/>
      <c r="AC153" s="654" t="s">
        <v>319</v>
      </c>
      <c r="AD153" s="601"/>
      <c r="AE153" s="601"/>
      <c r="AF153" s="601"/>
      <c r="AG153" s="601"/>
      <c r="AH153" s="601"/>
      <c r="AI153" s="601"/>
      <c r="AJ153" s="602"/>
      <c r="AK153" s="654" t="s">
        <v>320</v>
      </c>
      <c r="AL153" s="601"/>
      <c r="AM153" s="601"/>
      <c r="AN153" s="601"/>
      <c r="AO153" s="602"/>
      <c r="AP153" s="654" t="s">
        <v>321</v>
      </c>
      <c r="AQ153" s="601"/>
      <c r="AR153" s="601"/>
      <c r="AS153" s="601"/>
      <c r="AT153" s="602"/>
      <c r="AU153" s="601" t="s">
        <v>322</v>
      </c>
      <c r="AV153" s="601"/>
      <c r="AW153" s="601"/>
      <c r="AX153" s="601"/>
      <c r="AY153" s="601"/>
      <c r="AZ153" s="601"/>
      <c r="BA153" s="655"/>
    </row>
    <row r="154" spans="2:54" ht="15" customHeight="1">
      <c r="C154" s="700" t="s">
        <v>323</v>
      </c>
      <c r="D154" s="235"/>
      <c r="E154" s="235"/>
      <c r="F154" s="235"/>
      <c r="G154" s="235"/>
      <c r="H154" s="235"/>
      <c r="I154" s="235"/>
      <c r="J154" s="236"/>
      <c r="K154" s="700">
        <f>入力シート!K184</f>
        <v>0</v>
      </c>
      <c r="L154" s="235"/>
      <c r="M154" s="235"/>
      <c r="N154" s="235"/>
      <c r="O154" s="235"/>
      <c r="P154" s="235"/>
      <c r="Q154" s="235"/>
      <c r="R154" s="274"/>
      <c r="S154" s="234">
        <f>入力シート!S184</f>
        <v>0</v>
      </c>
      <c r="T154" s="235"/>
      <c r="U154" s="235"/>
      <c r="V154" s="235"/>
      <c r="W154" s="274"/>
      <c r="X154" s="234">
        <f>入力シート!X184</f>
        <v>0</v>
      </c>
      <c r="Y154" s="235"/>
      <c r="Z154" s="235"/>
      <c r="AA154" s="235"/>
      <c r="AB154" s="274"/>
      <c r="AC154" s="234">
        <f>入力シート!AC184</f>
        <v>0</v>
      </c>
      <c r="AD154" s="235"/>
      <c r="AE154" s="235"/>
      <c r="AF154" s="235"/>
      <c r="AG154" s="235"/>
      <c r="AH154" s="235"/>
      <c r="AI154" s="235"/>
      <c r="AJ154" s="274"/>
      <c r="AK154" s="234">
        <f>入力シート!AK184</f>
        <v>0</v>
      </c>
      <c r="AL154" s="235"/>
      <c r="AM154" s="235"/>
      <c r="AN154" s="235"/>
      <c r="AO154" s="274"/>
      <c r="AP154" s="234">
        <f>入力シート!AP184</f>
        <v>0</v>
      </c>
      <c r="AQ154" s="235"/>
      <c r="AR154" s="235"/>
      <c r="AS154" s="235"/>
      <c r="AT154" s="274"/>
      <c r="AU154" s="235">
        <f>入力シート!AU184</f>
        <v>0</v>
      </c>
      <c r="AV154" s="235"/>
      <c r="AW154" s="235"/>
      <c r="AX154" s="235"/>
      <c r="AY154" s="235"/>
      <c r="AZ154" s="235"/>
      <c r="BA154" s="236"/>
    </row>
    <row r="155" spans="2:54" ht="15" customHeight="1" thickBot="1">
      <c r="C155" s="647" t="s">
        <v>324</v>
      </c>
      <c r="D155" s="639"/>
      <c r="E155" s="639"/>
      <c r="F155" s="639"/>
      <c r="G155" s="639"/>
      <c r="H155" s="639"/>
      <c r="I155" s="639"/>
      <c r="J155" s="648"/>
      <c r="K155" s="695">
        <f>入力シート!K185</f>
        <v>0</v>
      </c>
      <c r="L155" s="696"/>
      <c r="M155" s="696"/>
      <c r="N155" s="696"/>
      <c r="O155" s="696"/>
      <c r="P155" s="696"/>
      <c r="Q155" s="696"/>
      <c r="R155" s="697"/>
      <c r="S155" s="698">
        <f>入力シート!S185</f>
        <v>0</v>
      </c>
      <c r="T155" s="696"/>
      <c r="U155" s="696"/>
      <c r="V155" s="696"/>
      <c r="W155" s="697"/>
      <c r="X155" s="698">
        <f>入力シート!X185</f>
        <v>0</v>
      </c>
      <c r="Y155" s="696"/>
      <c r="Z155" s="696"/>
      <c r="AA155" s="696"/>
      <c r="AB155" s="697"/>
      <c r="AC155" s="698">
        <f>入力シート!AC185</f>
        <v>0</v>
      </c>
      <c r="AD155" s="696"/>
      <c r="AE155" s="696"/>
      <c r="AF155" s="696"/>
      <c r="AG155" s="696"/>
      <c r="AH155" s="696"/>
      <c r="AI155" s="696"/>
      <c r="AJ155" s="697"/>
      <c r="AK155" s="698">
        <f>入力シート!AK185</f>
        <v>0</v>
      </c>
      <c r="AL155" s="696"/>
      <c r="AM155" s="696"/>
      <c r="AN155" s="696"/>
      <c r="AO155" s="697"/>
      <c r="AP155" s="698">
        <f>入力シート!AP185</f>
        <v>0</v>
      </c>
      <c r="AQ155" s="696"/>
      <c r="AR155" s="696"/>
      <c r="AS155" s="696"/>
      <c r="AT155" s="697"/>
      <c r="AU155" s="696">
        <f>入力シート!AU185</f>
        <v>0</v>
      </c>
      <c r="AV155" s="696"/>
      <c r="AW155" s="696"/>
      <c r="AX155" s="696"/>
      <c r="AY155" s="696"/>
      <c r="AZ155" s="696"/>
      <c r="BA155" s="699"/>
    </row>
  </sheetData>
  <sheetProtection sheet="1" selectLockedCells="1" selectUnlockedCells="1"/>
  <mergeCells count="819">
    <mergeCell ref="D38:L38"/>
    <mergeCell ref="M38:P38"/>
    <mergeCell ref="Q38:T38"/>
    <mergeCell ref="V38:W38"/>
    <mergeCell ref="X38:AA38"/>
    <mergeCell ref="AB38:AE38"/>
    <mergeCell ref="AL38:BA38"/>
    <mergeCell ref="D39:L39"/>
    <mergeCell ref="M39:P39"/>
    <mergeCell ref="Q39:T39"/>
    <mergeCell ref="V39:W39"/>
    <mergeCell ref="X39:AA39"/>
    <mergeCell ref="AB39:AE39"/>
    <mergeCell ref="AL39:BA39"/>
    <mergeCell ref="D44:L44"/>
    <mergeCell ref="M44:P44"/>
    <mergeCell ref="Q44:T44"/>
    <mergeCell ref="V44:W44"/>
    <mergeCell ref="X44:AA44"/>
    <mergeCell ref="AB44:AE44"/>
    <mergeCell ref="AL44:BA44"/>
    <mergeCell ref="D35:L35"/>
    <mergeCell ref="M35:P35"/>
    <mergeCell ref="Q35:T35"/>
    <mergeCell ref="V35:W35"/>
    <mergeCell ref="X35:AA35"/>
    <mergeCell ref="AB35:AE35"/>
    <mergeCell ref="AL35:BA35"/>
    <mergeCell ref="D36:L36"/>
    <mergeCell ref="M36:P36"/>
    <mergeCell ref="Q36:T36"/>
    <mergeCell ref="V36:W36"/>
    <mergeCell ref="X36:AA36"/>
    <mergeCell ref="AB36:AE36"/>
    <mergeCell ref="AL36:BA36"/>
    <mergeCell ref="D37:L37"/>
    <mergeCell ref="M37:P37"/>
    <mergeCell ref="Q37:T37"/>
    <mergeCell ref="D42:L42"/>
    <mergeCell ref="M42:P42"/>
    <mergeCell ref="Q42:T42"/>
    <mergeCell ref="V42:W42"/>
    <mergeCell ref="X42:AA42"/>
    <mergeCell ref="AB42:AE42"/>
    <mergeCell ref="AL42:BA42"/>
    <mergeCell ref="D43:L43"/>
    <mergeCell ref="M43:P43"/>
    <mergeCell ref="Q43:T43"/>
    <mergeCell ref="V43:W43"/>
    <mergeCell ref="X43:AA43"/>
    <mergeCell ref="AB43:AE43"/>
    <mergeCell ref="AL43:BA43"/>
    <mergeCell ref="D40:L40"/>
    <mergeCell ref="M40:P40"/>
    <mergeCell ref="Q40:T40"/>
    <mergeCell ref="V40:W40"/>
    <mergeCell ref="X40:AA40"/>
    <mergeCell ref="AB40:AE40"/>
    <mergeCell ref="AL40:BA40"/>
    <mergeCell ref="D41:L41"/>
    <mergeCell ref="M41:P41"/>
    <mergeCell ref="Q41:T41"/>
    <mergeCell ref="V41:W41"/>
    <mergeCell ref="X41:AA41"/>
    <mergeCell ref="AB41:AE41"/>
    <mergeCell ref="AL41:BA41"/>
    <mergeCell ref="AB22:AE22"/>
    <mergeCell ref="D48:L48"/>
    <mergeCell ref="M48:P48"/>
    <mergeCell ref="Q48:T48"/>
    <mergeCell ref="V48:W48"/>
    <mergeCell ref="D18:L18"/>
    <mergeCell ref="M18:P18"/>
    <mergeCell ref="Q18:T18"/>
    <mergeCell ref="V18:W18"/>
    <mergeCell ref="X18:AA18"/>
    <mergeCell ref="D19:L19"/>
    <mergeCell ref="M19:P19"/>
    <mergeCell ref="Q19:T19"/>
    <mergeCell ref="V19:W19"/>
    <mergeCell ref="X19:AA19"/>
    <mergeCell ref="V46:W46"/>
    <mergeCell ref="X46:AA46"/>
    <mergeCell ref="D29:L29"/>
    <mergeCell ref="D46:L46"/>
    <mergeCell ref="D27:L27"/>
    <mergeCell ref="M27:P27"/>
    <mergeCell ref="X27:AA27"/>
    <mergeCell ref="D22:L22"/>
    <mergeCell ref="M22:P22"/>
    <mergeCell ref="Q22:W22"/>
    <mergeCell ref="AB47:AE47"/>
    <mergeCell ref="AL47:BA47"/>
    <mergeCell ref="D34:L34"/>
    <mergeCell ref="M34:P34"/>
    <mergeCell ref="Q34:T34"/>
    <mergeCell ref="V34:W34"/>
    <mergeCell ref="X34:AA34"/>
    <mergeCell ref="AB34:AE34"/>
    <mergeCell ref="AL34:BA34"/>
    <mergeCell ref="AJ34:AK53"/>
    <mergeCell ref="D50:L50"/>
    <mergeCell ref="M50:P50"/>
    <mergeCell ref="Q50:T50"/>
    <mergeCell ref="V50:W50"/>
    <mergeCell ref="X50:AA50"/>
    <mergeCell ref="AB50:AE50"/>
    <mergeCell ref="AL50:BA50"/>
    <mergeCell ref="D45:L45"/>
    <mergeCell ref="AL48:BA48"/>
    <mergeCell ref="D49:L49"/>
    <mergeCell ref="M45:P45"/>
    <mergeCell ref="Q45:T45"/>
    <mergeCell ref="M49:P49"/>
    <mergeCell ref="Q49:T49"/>
    <mergeCell ref="V49:W49"/>
    <mergeCell ref="X49:AA49"/>
    <mergeCell ref="AB49:AE49"/>
    <mergeCell ref="AL49:BA49"/>
    <mergeCell ref="Q28:T28"/>
    <mergeCell ref="V28:W28"/>
    <mergeCell ref="X28:AA28"/>
    <mergeCell ref="AB28:AE28"/>
    <mergeCell ref="AL28:BA28"/>
    <mergeCell ref="AL45:BA45"/>
    <mergeCell ref="V37:W37"/>
    <mergeCell ref="X37:AA37"/>
    <mergeCell ref="AB37:AE37"/>
    <mergeCell ref="AL37:BA37"/>
    <mergeCell ref="M46:P46"/>
    <mergeCell ref="Q46:T46"/>
    <mergeCell ref="AB46:AE46"/>
    <mergeCell ref="AL46:BA46"/>
    <mergeCell ref="X47:AA47"/>
    <mergeCell ref="V45:W45"/>
    <mergeCell ref="X45:AA45"/>
    <mergeCell ref="AL31:BA31"/>
    <mergeCell ref="AL32:BA32"/>
    <mergeCell ref="D28:L28"/>
    <mergeCell ref="M28:P28"/>
    <mergeCell ref="AJ23:AK32"/>
    <mergeCell ref="D25:L25"/>
    <mergeCell ref="M25:P25"/>
    <mergeCell ref="Q25:T25"/>
    <mergeCell ref="V25:W25"/>
    <mergeCell ref="D26:L26"/>
    <mergeCell ref="M26:P26"/>
    <mergeCell ref="Q26:T26"/>
    <mergeCell ref="V26:W26"/>
    <mergeCell ref="X26:AA26"/>
    <mergeCell ref="AB26:AE26"/>
    <mergeCell ref="D24:L24"/>
    <mergeCell ref="V30:W30"/>
    <mergeCell ref="X30:AA30"/>
    <mergeCell ref="Q31:T31"/>
    <mergeCell ref="V31:W31"/>
    <mergeCell ref="X31:AA31"/>
    <mergeCell ref="M29:P29"/>
    <mergeCell ref="Q29:T29"/>
    <mergeCell ref="V29:W29"/>
    <mergeCell ref="D17:L17"/>
    <mergeCell ref="D20:L20"/>
    <mergeCell ref="M20:P20"/>
    <mergeCell ref="Q20:T20"/>
    <mergeCell ref="V20:W20"/>
    <mergeCell ref="X20:AA20"/>
    <mergeCell ref="AJ14:AM14"/>
    <mergeCell ref="AN14:AR14"/>
    <mergeCell ref="D16:L16"/>
    <mergeCell ref="M16:P16"/>
    <mergeCell ref="AB16:AE16"/>
    <mergeCell ref="AB17:AE17"/>
    <mergeCell ref="AB20:AE20"/>
    <mergeCell ref="AJ20:AM20"/>
    <mergeCell ref="AN20:AR20"/>
    <mergeCell ref="AN17:AR17"/>
    <mergeCell ref="C21:L21"/>
    <mergeCell ref="D30:L30"/>
    <mergeCell ref="D31:L31"/>
    <mergeCell ref="M17:P17"/>
    <mergeCell ref="M30:P30"/>
    <mergeCell ref="M31:P31"/>
    <mergeCell ref="Q17:T17"/>
    <mergeCell ref="V17:W17"/>
    <mergeCell ref="AL139:AR139"/>
    <mergeCell ref="C133:L133"/>
    <mergeCell ref="M133:BA133"/>
    <mergeCell ref="C137:W137"/>
    <mergeCell ref="X137:AR137"/>
    <mergeCell ref="AS137:BA137"/>
    <mergeCell ref="C138:P138"/>
    <mergeCell ref="Q138:W138"/>
    <mergeCell ref="X138:AK138"/>
    <mergeCell ref="AL138:AR138"/>
    <mergeCell ref="AS138:BA146"/>
    <mergeCell ref="Q141:W141"/>
    <mergeCell ref="X140:AK140"/>
    <mergeCell ref="AL140:AR140"/>
    <mergeCell ref="Q142:W142"/>
    <mergeCell ref="X141:AK141"/>
    <mergeCell ref="AL141:AR141"/>
    <mergeCell ref="C139:C142"/>
    <mergeCell ref="D139:P139"/>
    <mergeCell ref="Q139:W139"/>
    <mergeCell ref="D140:P140"/>
    <mergeCell ref="Q140:W140"/>
    <mergeCell ref="X139:AK139"/>
    <mergeCell ref="X142:AK142"/>
    <mergeCell ref="AS14:AW14"/>
    <mergeCell ref="AJ15:AM15"/>
    <mergeCell ref="AN15:AR15"/>
    <mergeCell ref="AB15:AE15"/>
    <mergeCell ref="AL142:AR142"/>
    <mergeCell ref="D141:P141"/>
    <mergeCell ref="C132:L132"/>
    <mergeCell ref="M132:BA132"/>
    <mergeCell ref="AR123:BA123"/>
    <mergeCell ref="M124:O125"/>
    <mergeCell ref="P124:R125"/>
    <mergeCell ref="S124:U125"/>
    <mergeCell ref="V124:BA125"/>
    <mergeCell ref="C126:L128"/>
    <mergeCell ref="AM126:AQ126"/>
    <mergeCell ref="C123:L125"/>
    <mergeCell ref="D11:L11"/>
    <mergeCell ref="M11:P11"/>
    <mergeCell ref="D14:L14"/>
    <mergeCell ref="M14:P14"/>
    <mergeCell ref="Q14:T14"/>
    <mergeCell ref="V14:W14"/>
    <mergeCell ref="X14:AA14"/>
    <mergeCell ref="D15:L15"/>
    <mergeCell ref="M15:P15"/>
    <mergeCell ref="Q15:T15"/>
    <mergeCell ref="V15:W15"/>
    <mergeCell ref="X15:AA15"/>
    <mergeCell ref="D12:L12"/>
    <mergeCell ref="X13:AA13"/>
    <mergeCell ref="V13:W13"/>
    <mergeCell ref="Q13:T13"/>
    <mergeCell ref="M13:P13"/>
    <mergeCell ref="D13:L13"/>
    <mergeCell ref="X11:AA11"/>
    <mergeCell ref="X12:AA12"/>
    <mergeCell ref="V12:W12"/>
    <mergeCell ref="Q12:T12"/>
    <mergeCell ref="M12:P12"/>
    <mergeCell ref="Q11:T11"/>
    <mergeCell ref="AJ13:AM13"/>
    <mergeCell ref="C88:L88"/>
    <mergeCell ref="Q88:W88"/>
    <mergeCell ref="D56:L56"/>
    <mergeCell ref="D71:L71"/>
    <mergeCell ref="D72:L72"/>
    <mergeCell ref="D73:L73"/>
    <mergeCell ref="M56:P56"/>
    <mergeCell ref="M71:P71"/>
    <mergeCell ref="M72:P72"/>
    <mergeCell ref="M73:P73"/>
    <mergeCell ref="M88:P88"/>
    <mergeCell ref="D75:L75"/>
    <mergeCell ref="D76:L76"/>
    <mergeCell ref="D77:L77"/>
    <mergeCell ref="D84:L84"/>
    <mergeCell ref="M74:P74"/>
    <mergeCell ref="AB55:AE55"/>
    <mergeCell ref="M54:P54"/>
    <mergeCell ref="X86:AA86"/>
    <mergeCell ref="D87:L87"/>
    <mergeCell ref="D86:L86"/>
    <mergeCell ref="AJ17:AM17"/>
    <mergeCell ref="Q30:T30"/>
    <mergeCell ref="AP154:AT154"/>
    <mergeCell ref="AU154:BA154"/>
    <mergeCell ref="C155:J155"/>
    <mergeCell ref="K155:R155"/>
    <mergeCell ref="S155:W155"/>
    <mergeCell ref="X155:AB155"/>
    <mergeCell ref="AC155:AJ155"/>
    <mergeCell ref="AK155:AO155"/>
    <mergeCell ref="AP155:AT155"/>
    <mergeCell ref="AU155:BA155"/>
    <mergeCell ref="C154:J154"/>
    <mergeCell ref="K154:R154"/>
    <mergeCell ref="S154:W154"/>
    <mergeCell ref="X154:AB154"/>
    <mergeCell ref="AC154:AJ154"/>
    <mergeCell ref="AK154:AO154"/>
    <mergeCell ref="C147:P147"/>
    <mergeCell ref="Q147:W147"/>
    <mergeCell ref="X147:AK147"/>
    <mergeCell ref="AL147:AR147"/>
    <mergeCell ref="AS147:BA147"/>
    <mergeCell ref="C151:J151"/>
    <mergeCell ref="K151:BA151"/>
    <mergeCell ref="Q145:W145"/>
    <mergeCell ref="X145:AK145"/>
    <mergeCell ref="AL145:AR145"/>
    <mergeCell ref="Q146:W146"/>
    <mergeCell ref="X146:AK146"/>
    <mergeCell ref="AL146:AR146"/>
    <mergeCell ref="C143:C146"/>
    <mergeCell ref="D143:P143"/>
    <mergeCell ref="Q143:W143"/>
    <mergeCell ref="X143:AK143"/>
    <mergeCell ref="AL143:AR143"/>
    <mergeCell ref="D144:P144"/>
    <mergeCell ref="Q144:W144"/>
    <mergeCell ref="X144:AK144"/>
    <mergeCell ref="AL144:AR144"/>
    <mergeCell ref="D145:P145"/>
    <mergeCell ref="C152:J152"/>
    <mergeCell ref="K152:BA152"/>
    <mergeCell ref="C153:J153"/>
    <mergeCell ref="K153:R153"/>
    <mergeCell ref="S153:W153"/>
    <mergeCell ref="X153:AB153"/>
    <mergeCell ref="AC153:AJ153"/>
    <mergeCell ref="AK153:AO153"/>
    <mergeCell ref="AP153:AT153"/>
    <mergeCell ref="AU153:BA153"/>
    <mergeCell ref="AM123:AQ123"/>
    <mergeCell ref="AR126:BA126"/>
    <mergeCell ref="M127:O128"/>
    <mergeCell ref="P127:R128"/>
    <mergeCell ref="S127:U128"/>
    <mergeCell ref="V127:BA128"/>
    <mergeCell ref="M123:AL123"/>
    <mergeCell ref="M126:AL126"/>
    <mergeCell ref="C120:L122"/>
    <mergeCell ref="AM120:AQ120"/>
    <mergeCell ref="AR120:BA120"/>
    <mergeCell ref="M121:O122"/>
    <mergeCell ref="P121:R122"/>
    <mergeCell ref="S121:U122"/>
    <mergeCell ref="V121:BA122"/>
    <mergeCell ref="M120:AL120"/>
    <mergeCell ref="C117:L119"/>
    <mergeCell ref="AM117:AQ117"/>
    <mergeCell ref="AR117:BA117"/>
    <mergeCell ref="M118:O119"/>
    <mergeCell ref="P118:R119"/>
    <mergeCell ref="S118:U119"/>
    <mergeCell ref="V118:BA119"/>
    <mergeCell ref="M117:AL117"/>
    <mergeCell ref="C114:L116"/>
    <mergeCell ref="AM114:AQ114"/>
    <mergeCell ref="AR114:BA114"/>
    <mergeCell ref="M115:O116"/>
    <mergeCell ref="P115:R116"/>
    <mergeCell ref="S115:U116"/>
    <mergeCell ref="V115:BA116"/>
    <mergeCell ref="M114:AL114"/>
    <mergeCell ref="C111:L113"/>
    <mergeCell ref="AM111:AQ111"/>
    <mergeCell ref="AR111:BA111"/>
    <mergeCell ref="M112:O113"/>
    <mergeCell ref="P112:R113"/>
    <mergeCell ref="S112:U113"/>
    <mergeCell ref="V112:BA113"/>
    <mergeCell ref="M111:AL111"/>
    <mergeCell ref="C108:L110"/>
    <mergeCell ref="AM108:AQ108"/>
    <mergeCell ref="AR108:BA108"/>
    <mergeCell ref="M109:O110"/>
    <mergeCell ref="P109:R110"/>
    <mergeCell ref="S109:U110"/>
    <mergeCell ref="V109:BA110"/>
    <mergeCell ref="M108:AL108"/>
    <mergeCell ref="C105:L107"/>
    <mergeCell ref="AM105:AQ105"/>
    <mergeCell ref="AR105:BA105"/>
    <mergeCell ref="M106:O107"/>
    <mergeCell ref="P106:R107"/>
    <mergeCell ref="S106:U107"/>
    <mergeCell ref="V106:BA107"/>
    <mergeCell ref="M105:AL105"/>
    <mergeCell ref="C102:L104"/>
    <mergeCell ref="AM102:AQ102"/>
    <mergeCell ref="AR102:BA102"/>
    <mergeCell ref="M103:O104"/>
    <mergeCell ref="P103:R104"/>
    <mergeCell ref="S103:U104"/>
    <mergeCell ref="V103:BA104"/>
    <mergeCell ref="M102:AL102"/>
    <mergeCell ref="AF91:AX91"/>
    <mergeCell ref="AY91:AZ91"/>
    <mergeCell ref="C93:BB93"/>
    <mergeCell ref="C98:L98"/>
    <mergeCell ref="M98:BA98"/>
    <mergeCell ref="C99:L101"/>
    <mergeCell ref="AM99:AQ99"/>
    <mergeCell ref="AR99:BA99"/>
    <mergeCell ref="M100:O101"/>
    <mergeCell ref="P100:R101"/>
    <mergeCell ref="S100:U101"/>
    <mergeCell ref="V100:BA101"/>
    <mergeCell ref="M99:AL99"/>
    <mergeCell ref="X90:AA90"/>
    <mergeCell ref="AB90:AC90"/>
    <mergeCell ref="AF90:AI90"/>
    <mergeCell ref="AJ90:AK90"/>
    <mergeCell ref="AN90:AX90"/>
    <mergeCell ref="AY90:AZ90"/>
    <mergeCell ref="M87:P87"/>
    <mergeCell ref="X87:AA87"/>
    <mergeCell ref="AJ88:BA88"/>
    <mergeCell ref="AF8:AI87"/>
    <mergeCell ref="M21:P21"/>
    <mergeCell ref="Q21:T21"/>
    <mergeCell ref="V21:W21"/>
    <mergeCell ref="X21:AA21"/>
    <mergeCell ref="AB88:AE88"/>
    <mergeCell ref="AF88:AI88"/>
    <mergeCell ref="AJ21:AM21"/>
    <mergeCell ref="AN21:AR21"/>
    <mergeCell ref="Q16:T16"/>
    <mergeCell ref="V16:W16"/>
    <mergeCell ref="X16:AA16"/>
    <mergeCell ref="AX11:BA11"/>
    <mergeCell ref="X88:AA88"/>
    <mergeCell ref="M86:P86"/>
    <mergeCell ref="AX55:BA55"/>
    <mergeCell ref="M85:P85"/>
    <mergeCell ref="X85:AA85"/>
    <mergeCell ref="D32:L32"/>
    <mergeCell ref="M32:P32"/>
    <mergeCell ref="Q32:T32"/>
    <mergeCell ref="V32:W32"/>
    <mergeCell ref="X32:AA32"/>
    <mergeCell ref="AB32:AE32"/>
    <mergeCell ref="D85:L85"/>
    <mergeCell ref="D55:L55"/>
    <mergeCell ref="M55:P55"/>
    <mergeCell ref="X55:AA55"/>
    <mergeCell ref="AJ55:AM55"/>
    <mergeCell ref="AN55:AR55"/>
    <mergeCell ref="AS55:AW55"/>
    <mergeCell ref="D47:L47"/>
    <mergeCell ref="M47:P47"/>
    <mergeCell ref="D74:L74"/>
    <mergeCell ref="AX75:BA75"/>
    <mergeCell ref="AJ76:AM76"/>
    <mergeCell ref="AN76:AR76"/>
    <mergeCell ref="AS76:AW76"/>
    <mergeCell ref="AX76:BA76"/>
    <mergeCell ref="AX22:BA22"/>
    <mergeCell ref="AB21:AE21"/>
    <mergeCell ref="AB30:AE30"/>
    <mergeCell ref="AB31:AE31"/>
    <mergeCell ref="D53:L53"/>
    <mergeCell ref="M53:P53"/>
    <mergeCell ref="Q53:T53"/>
    <mergeCell ref="V53:W53"/>
    <mergeCell ref="X53:AA53"/>
    <mergeCell ref="AL51:BA51"/>
    <mergeCell ref="AL52:BA52"/>
    <mergeCell ref="AL53:BA53"/>
    <mergeCell ref="AJ22:AM22"/>
    <mergeCell ref="AN22:AR22"/>
    <mergeCell ref="AS22:AW22"/>
    <mergeCell ref="D23:L23"/>
    <mergeCell ref="M23:P23"/>
    <mergeCell ref="Q23:T23"/>
    <mergeCell ref="V23:W23"/>
    <mergeCell ref="X23:AA23"/>
    <mergeCell ref="AB23:AE23"/>
    <mergeCell ref="Q27:T27"/>
    <mergeCell ref="V27:W27"/>
    <mergeCell ref="V47:W47"/>
    <mergeCell ref="AX18:BA18"/>
    <mergeCell ref="AX19:BA19"/>
    <mergeCell ref="C54:L54"/>
    <mergeCell ref="AB53:AE53"/>
    <mergeCell ref="AB54:AE54"/>
    <mergeCell ref="D33:L33"/>
    <mergeCell ref="D51:L51"/>
    <mergeCell ref="D52:L52"/>
    <mergeCell ref="M33:P33"/>
    <mergeCell ref="M51:P51"/>
    <mergeCell ref="M52:P52"/>
    <mergeCell ref="Q33:T33"/>
    <mergeCell ref="Q54:T54"/>
    <mergeCell ref="V54:W54"/>
    <mergeCell ref="X54:AA54"/>
    <mergeCell ref="V33:W33"/>
    <mergeCell ref="V51:W51"/>
    <mergeCell ref="V52:W52"/>
    <mergeCell ref="X33:AA33"/>
    <mergeCell ref="X51:AA51"/>
    <mergeCell ref="X52:AA52"/>
    <mergeCell ref="AB33:AE33"/>
    <mergeCell ref="AB51:AE51"/>
    <mergeCell ref="AB52:AE52"/>
    <mergeCell ref="AS17:AW17"/>
    <mergeCell ref="AS15:AW15"/>
    <mergeCell ref="AB18:AE18"/>
    <mergeCell ref="AJ18:AM18"/>
    <mergeCell ref="AN18:AR18"/>
    <mergeCell ref="AS18:AW18"/>
    <mergeCell ref="AB19:AE19"/>
    <mergeCell ref="AJ19:AM19"/>
    <mergeCell ref="AN19:AR19"/>
    <mergeCell ref="AS19:AW19"/>
    <mergeCell ref="AX8:BA8"/>
    <mergeCell ref="AB8:AE8"/>
    <mergeCell ref="AB11:AE11"/>
    <mergeCell ref="AS8:AW8"/>
    <mergeCell ref="AB12:AE12"/>
    <mergeCell ref="AS12:AW12"/>
    <mergeCell ref="AJ12:AM12"/>
    <mergeCell ref="AN12:AR12"/>
    <mergeCell ref="AB9:AE9"/>
    <mergeCell ref="AB10:AE10"/>
    <mergeCell ref="AX12:BA12"/>
    <mergeCell ref="AJ11:AM11"/>
    <mergeCell ref="AN10:AR10"/>
    <mergeCell ref="AS10:AW10"/>
    <mergeCell ref="AX10:BA10"/>
    <mergeCell ref="AF7:AI7"/>
    <mergeCell ref="C10:L10"/>
    <mergeCell ref="B1:E1"/>
    <mergeCell ref="B2:BB2"/>
    <mergeCell ref="C6:W6"/>
    <mergeCell ref="X6:AI6"/>
    <mergeCell ref="C7:L7"/>
    <mergeCell ref="M7:P7"/>
    <mergeCell ref="Q7:W7"/>
    <mergeCell ref="X7:AA7"/>
    <mergeCell ref="AB7:AE7"/>
    <mergeCell ref="D8:L8"/>
    <mergeCell ref="AX9:BA9"/>
    <mergeCell ref="D9:L9"/>
    <mergeCell ref="M8:P8"/>
    <mergeCell ref="Q8:W8"/>
    <mergeCell ref="X8:AA8"/>
    <mergeCell ref="M9:P9"/>
    <mergeCell ref="Q9:W9"/>
    <mergeCell ref="X9:AA9"/>
    <mergeCell ref="AJ8:AM8"/>
    <mergeCell ref="AJ10:AM10"/>
    <mergeCell ref="AJ6:BA7"/>
    <mergeCell ref="AN8:AR8"/>
    <mergeCell ref="AK73:AQ73"/>
    <mergeCell ref="AS56:AV56"/>
    <mergeCell ref="X22:AA22"/>
    <mergeCell ref="M75:P75"/>
    <mergeCell ref="X75:AA75"/>
    <mergeCell ref="M76:P76"/>
    <mergeCell ref="X76:AA76"/>
    <mergeCell ref="M77:P77"/>
    <mergeCell ref="Q84:W84"/>
    <mergeCell ref="X77:AA77"/>
    <mergeCell ref="M84:P84"/>
    <mergeCell ref="X84:AA84"/>
    <mergeCell ref="X56:AA56"/>
    <mergeCell ref="X71:AA71"/>
    <mergeCell ref="X72:AA72"/>
    <mergeCell ref="X73:AA73"/>
    <mergeCell ref="AB27:AE27"/>
    <mergeCell ref="AL27:BA27"/>
    <mergeCell ref="AL26:BA26"/>
    <mergeCell ref="AL23:BA23"/>
    <mergeCell ref="AL30:BA30"/>
    <mergeCell ref="X48:AA48"/>
    <mergeCell ref="AB48:AE48"/>
    <mergeCell ref="AB45:AE45"/>
    <mergeCell ref="AS54:AW54"/>
    <mergeCell ref="AX54:BA54"/>
    <mergeCell ref="Q51:T51"/>
    <mergeCell ref="Q52:T52"/>
    <mergeCell ref="Q55:W55"/>
    <mergeCell ref="Q56:W56"/>
    <mergeCell ref="Q71:W71"/>
    <mergeCell ref="Q72:W72"/>
    <mergeCell ref="Q73:W73"/>
    <mergeCell ref="AX73:BA73"/>
    <mergeCell ref="AJ56:AJ75"/>
    <mergeCell ref="AK75:AQ75"/>
    <mergeCell ref="AR56:AR75"/>
    <mergeCell ref="AS75:AV75"/>
    <mergeCell ref="AW56:AW75"/>
    <mergeCell ref="AX56:BA56"/>
    <mergeCell ref="AX71:BA71"/>
    <mergeCell ref="AX72:BA72"/>
    <mergeCell ref="AK74:AQ74"/>
    <mergeCell ref="AX74:BA74"/>
    <mergeCell ref="AS74:AV74"/>
    <mergeCell ref="AK56:AQ56"/>
    <mergeCell ref="AK71:AQ71"/>
    <mergeCell ref="AK72:AQ72"/>
    <mergeCell ref="V11:W11"/>
    <mergeCell ref="AN13:AR13"/>
    <mergeCell ref="AS13:AW13"/>
    <mergeCell ref="AJ54:AM54"/>
    <mergeCell ref="AN54:AR54"/>
    <mergeCell ref="X25:AA25"/>
    <mergeCell ref="AB25:AE25"/>
    <mergeCell ref="AL25:BA25"/>
    <mergeCell ref="X29:AA29"/>
    <mergeCell ref="AN11:AR11"/>
    <mergeCell ref="AS11:AW11"/>
    <mergeCell ref="AX14:BA14"/>
    <mergeCell ref="AX13:BA13"/>
    <mergeCell ref="AX17:BA17"/>
    <mergeCell ref="AX20:BA20"/>
    <mergeCell ref="AX16:BA16"/>
    <mergeCell ref="AX15:BA15"/>
    <mergeCell ref="AB13:AE13"/>
    <mergeCell ref="AB14:AE14"/>
    <mergeCell ref="X17:AA17"/>
    <mergeCell ref="AS20:AW20"/>
    <mergeCell ref="AJ16:AM16"/>
    <mergeCell ref="AN16:AR16"/>
    <mergeCell ref="AS16:AW16"/>
    <mergeCell ref="M10:P10"/>
    <mergeCell ref="Q10:W10"/>
    <mergeCell ref="X10:AA10"/>
    <mergeCell ref="AJ9:AM9"/>
    <mergeCell ref="AN9:AR9"/>
    <mergeCell ref="AS9:AW9"/>
    <mergeCell ref="AS71:AV71"/>
    <mergeCell ref="AS72:AV72"/>
    <mergeCell ref="AS73:AV73"/>
    <mergeCell ref="AB29:AE29"/>
    <mergeCell ref="AL29:BA29"/>
    <mergeCell ref="Q47:T47"/>
    <mergeCell ref="AX21:BA21"/>
    <mergeCell ref="AS21:AW21"/>
    <mergeCell ref="AB73:AE73"/>
    <mergeCell ref="M24:P24"/>
    <mergeCell ref="Q24:T24"/>
    <mergeCell ref="V24:W24"/>
    <mergeCell ref="X24:AA24"/>
    <mergeCell ref="AB24:AE24"/>
    <mergeCell ref="AL24:BA24"/>
    <mergeCell ref="AB56:AE56"/>
    <mergeCell ref="AB71:AE71"/>
    <mergeCell ref="AB72:AE72"/>
    <mergeCell ref="AB74:AE74"/>
    <mergeCell ref="AB75:AE75"/>
    <mergeCell ref="AB76:AE76"/>
    <mergeCell ref="AB77:AE77"/>
    <mergeCell ref="AB84:AE84"/>
    <mergeCell ref="Q85:W85"/>
    <mergeCell ref="Q86:W86"/>
    <mergeCell ref="Q87:W87"/>
    <mergeCell ref="Q75:W75"/>
    <mergeCell ref="Q76:W76"/>
    <mergeCell ref="Q77:W77"/>
    <mergeCell ref="AB85:AE85"/>
    <mergeCell ref="AB86:AE86"/>
    <mergeCell ref="AB87:AE87"/>
    <mergeCell ref="X74:AA74"/>
    <mergeCell ref="Q74:W74"/>
    <mergeCell ref="D57:L57"/>
    <mergeCell ref="M57:P57"/>
    <mergeCell ref="Q57:W57"/>
    <mergeCell ref="X57:AA57"/>
    <mergeCell ref="AB57:AE57"/>
    <mergeCell ref="AK57:AQ57"/>
    <mergeCell ref="AS57:AV57"/>
    <mergeCell ref="AX57:BA57"/>
    <mergeCell ref="D58:L58"/>
    <mergeCell ref="M58:P58"/>
    <mergeCell ref="Q58:W58"/>
    <mergeCell ref="X58:AA58"/>
    <mergeCell ref="AB58:AE58"/>
    <mergeCell ref="AK58:AQ58"/>
    <mergeCell ref="AS58:AV58"/>
    <mergeCell ref="AX58:BA58"/>
    <mergeCell ref="D59:L59"/>
    <mergeCell ref="M59:P59"/>
    <mergeCell ref="Q59:W59"/>
    <mergeCell ref="X59:AA59"/>
    <mergeCell ref="AB59:AE59"/>
    <mergeCell ref="AK59:AQ59"/>
    <mergeCell ref="AS59:AV59"/>
    <mergeCell ref="AX59:BA59"/>
    <mergeCell ref="D60:L60"/>
    <mergeCell ref="M60:P60"/>
    <mergeCell ref="Q60:W60"/>
    <mergeCell ref="X60:AA60"/>
    <mergeCell ref="AB60:AE60"/>
    <mergeCell ref="AK60:AQ60"/>
    <mergeCell ref="AS60:AV60"/>
    <mergeCell ref="AX60:BA60"/>
    <mergeCell ref="D82:L82"/>
    <mergeCell ref="M82:P82"/>
    <mergeCell ref="Q82:W82"/>
    <mergeCell ref="X82:AA82"/>
    <mergeCell ref="AB82:AE82"/>
    <mergeCell ref="AK82:AN82"/>
    <mergeCell ref="AP82:AS82"/>
    <mergeCell ref="D83:L83"/>
    <mergeCell ref="M83:P83"/>
    <mergeCell ref="Q83:W83"/>
    <mergeCell ref="X83:AA83"/>
    <mergeCell ref="AB83:AE83"/>
    <mergeCell ref="AK83:AN83"/>
    <mergeCell ref="AP83:AS83"/>
    <mergeCell ref="AJ77:AJ86"/>
    <mergeCell ref="AK77:AN77"/>
    <mergeCell ref="AK84:AN84"/>
    <mergeCell ref="AK85:AN85"/>
    <mergeCell ref="AK86:AN86"/>
    <mergeCell ref="AO77:AO86"/>
    <mergeCell ref="AP77:AS77"/>
    <mergeCell ref="AP84:AS84"/>
    <mergeCell ref="AP85:AS85"/>
    <mergeCell ref="AP86:AS86"/>
    <mergeCell ref="D78:L78"/>
    <mergeCell ref="M78:P78"/>
    <mergeCell ref="Q78:W78"/>
    <mergeCell ref="X78:AA78"/>
    <mergeCell ref="AB78:AE78"/>
    <mergeCell ref="AK78:AN78"/>
    <mergeCell ref="AP78:AS78"/>
    <mergeCell ref="D79:L79"/>
    <mergeCell ref="M79:P79"/>
    <mergeCell ref="Q79:W79"/>
    <mergeCell ref="X79:AA79"/>
    <mergeCell ref="AB79:AE79"/>
    <mergeCell ref="AK79:AN79"/>
    <mergeCell ref="AP79:AS79"/>
    <mergeCell ref="D80:L80"/>
    <mergeCell ref="M80:P80"/>
    <mergeCell ref="Q80:W80"/>
    <mergeCell ref="X80:AA80"/>
    <mergeCell ref="AB80:AE80"/>
    <mergeCell ref="AK80:AN80"/>
    <mergeCell ref="AP80:AS80"/>
    <mergeCell ref="D81:L81"/>
    <mergeCell ref="M81:P81"/>
    <mergeCell ref="Q81:W81"/>
    <mergeCell ref="X81:AA81"/>
    <mergeCell ref="AB81:AE81"/>
    <mergeCell ref="AK81:AN81"/>
    <mergeCell ref="AP81:AS81"/>
    <mergeCell ref="D66:L66"/>
    <mergeCell ref="M66:P66"/>
    <mergeCell ref="Q66:W66"/>
    <mergeCell ref="X66:AA66"/>
    <mergeCell ref="AB66:AE66"/>
    <mergeCell ref="AK66:AQ66"/>
    <mergeCell ref="AS66:AV66"/>
    <mergeCell ref="AX66:BA66"/>
    <mergeCell ref="D67:L67"/>
    <mergeCell ref="M67:P67"/>
    <mergeCell ref="Q67:W67"/>
    <mergeCell ref="X67:AA67"/>
    <mergeCell ref="AB67:AE67"/>
    <mergeCell ref="AK67:AQ67"/>
    <mergeCell ref="AS67:AV67"/>
    <mergeCell ref="AX67:BA67"/>
    <mergeCell ref="D68:L68"/>
    <mergeCell ref="M68:P68"/>
    <mergeCell ref="Q68:W68"/>
    <mergeCell ref="X68:AA68"/>
    <mergeCell ref="AB68:AE68"/>
    <mergeCell ref="AK68:AQ68"/>
    <mergeCell ref="AS68:AV68"/>
    <mergeCell ref="AX68:BA68"/>
    <mergeCell ref="D69:L69"/>
    <mergeCell ref="M69:P69"/>
    <mergeCell ref="Q69:W69"/>
    <mergeCell ref="X69:AA69"/>
    <mergeCell ref="AB69:AE69"/>
    <mergeCell ref="AK69:AQ69"/>
    <mergeCell ref="AS69:AV69"/>
    <mergeCell ref="AX69:BA69"/>
    <mergeCell ref="D70:L70"/>
    <mergeCell ref="M70:P70"/>
    <mergeCell ref="Q70:W70"/>
    <mergeCell ref="X70:AA70"/>
    <mergeCell ref="AB70:AE70"/>
    <mergeCell ref="AK70:AQ70"/>
    <mergeCell ref="AS70:AV70"/>
    <mergeCell ref="AX70:BA70"/>
    <mergeCell ref="D61:L61"/>
    <mergeCell ref="M61:P61"/>
    <mergeCell ref="Q61:W61"/>
    <mergeCell ref="X61:AA61"/>
    <mergeCell ref="AB61:AE61"/>
    <mergeCell ref="AK61:AQ61"/>
    <mergeCell ref="AS61:AV61"/>
    <mergeCell ref="AX61:BA61"/>
    <mergeCell ref="D62:L62"/>
    <mergeCell ref="M62:P62"/>
    <mergeCell ref="Q62:W62"/>
    <mergeCell ref="X62:AA62"/>
    <mergeCell ref="AB62:AE62"/>
    <mergeCell ref="AK62:AQ62"/>
    <mergeCell ref="AS62:AV62"/>
    <mergeCell ref="AX62:BA62"/>
    <mergeCell ref="D65:L65"/>
    <mergeCell ref="M65:P65"/>
    <mergeCell ref="Q65:W65"/>
    <mergeCell ref="X65:AA65"/>
    <mergeCell ref="AB65:AE65"/>
    <mergeCell ref="AK65:AQ65"/>
    <mergeCell ref="AS65:AV65"/>
    <mergeCell ref="AX65:BA65"/>
    <mergeCell ref="D63:L63"/>
    <mergeCell ref="M63:P63"/>
    <mergeCell ref="Q63:W63"/>
    <mergeCell ref="X63:AA63"/>
    <mergeCell ref="AB63:AE63"/>
    <mergeCell ref="AK63:AQ63"/>
    <mergeCell ref="AS63:AV63"/>
    <mergeCell ref="AX63:BA63"/>
    <mergeCell ref="D64:L64"/>
    <mergeCell ref="M64:P64"/>
    <mergeCell ref="Q64:W64"/>
    <mergeCell ref="X64:AA64"/>
    <mergeCell ref="AB64:AE64"/>
    <mergeCell ref="AK64:AQ64"/>
    <mergeCell ref="AS64:AV64"/>
    <mergeCell ref="AX64:BA64"/>
  </mergeCells>
  <phoneticPr fontId="6"/>
  <printOptions horizontalCentered="1"/>
  <pageMargins left="0.70866141732283472" right="0.70866141732283472" top="0.74803149606299213" bottom="0.74803149606299213" header="0.31496062992125984" footer="0.31496062992125984"/>
  <pageSetup paperSize="9" scale="59" orientation="landscape" r:id="rId1"/>
  <rowBreaks count="1" manualBreakCount="1">
    <brk id="94" min="1" max="5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499984740745262"/>
  </sheetPr>
  <dimension ref="A1:AI49"/>
  <sheetViews>
    <sheetView showZeros="0" view="pageBreakPreview" zoomScaleSheetLayoutView="100" workbookViewId="0">
      <selection activeCell="C24" sqref="C24:AG24"/>
    </sheetView>
  </sheetViews>
  <sheetFormatPr defaultColWidth="2.42578125" defaultRowHeight="18.75" customHeight="1"/>
  <cols>
    <col min="1" max="16384" width="2.42578125" style="22"/>
  </cols>
  <sheetData>
    <row r="1" spans="1:35" ht="18.75" customHeight="1">
      <c r="A1" s="783"/>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469"/>
      <c r="AF1" s="469"/>
      <c r="AG1" s="469"/>
      <c r="AH1" s="469"/>
      <c r="AI1" s="82"/>
    </row>
    <row r="2" spans="1:35" ht="18.75" customHeight="1">
      <c r="A2" s="33"/>
      <c r="B2" s="33"/>
      <c r="C2" s="33"/>
      <c r="D2" s="33"/>
      <c r="E2" s="33"/>
      <c r="F2" s="33"/>
      <c r="G2" s="33"/>
      <c r="H2" s="33"/>
      <c r="I2" s="33"/>
      <c r="J2" s="33"/>
      <c r="K2" s="33"/>
      <c r="L2" s="33"/>
      <c r="M2" s="33"/>
      <c r="N2" s="33"/>
      <c r="O2" s="33"/>
      <c r="P2" s="33"/>
      <c r="Q2" s="33"/>
      <c r="R2" s="33"/>
      <c r="S2" s="33"/>
      <c r="T2" s="33"/>
      <c r="U2" s="33"/>
      <c r="V2" s="33"/>
      <c r="W2" s="33"/>
      <c r="X2" s="33"/>
      <c r="Y2" s="33"/>
      <c r="Z2" s="784"/>
      <c r="AA2" s="784"/>
      <c r="AB2" s="784"/>
      <c r="AC2" s="784"/>
      <c r="AD2" s="784"/>
      <c r="AE2" s="784"/>
      <c r="AF2" s="784"/>
      <c r="AG2" s="784"/>
      <c r="AH2" s="784"/>
      <c r="AI2" s="33"/>
    </row>
    <row r="3" spans="1:35" ht="18.75" customHeight="1">
      <c r="X3" s="8"/>
      <c r="Y3" s="8"/>
      <c r="Z3" s="785" t="s">
        <v>325</v>
      </c>
      <c r="AA3" s="785"/>
      <c r="AB3" s="785"/>
      <c r="AC3" s="785"/>
      <c r="AD3" s="785"/>
      <c r="AE3" s="785"/>
      <c r="AF3" s="785"/>
      <c r="AG3" s="785"/>
      <c r="AH3" s="785"/>
    </row>
    <row r="4" spans="1:35" ht="18.75" customHeight="1">
      <c r="X4" s="8"/>
      <c r="Y4" s="8"/>
      <c r="Z4" s="8"/>
      <c r="AA4" s="83"/>
      <c r="AB4" s="83"/>
      <c r="AC4" s="83"/>
      <c r="AD4" s="83"/>
      <c r="AE4" s="83"/>
      <c r="AF4" s="83"/>
      <c r="AG4" s="83"/>
      <c r="AH4" s="83"/>
    </row>
    <row r="5" spans="1:35" ht="18.75" customHeight="1">
      <c r="X5" s="8"/>
      <c r="Y5" s="8"/>
      <c r="Z5" s="8"/>
      <c r="AA5" s="8"/>
      <c r="AB5" s="8"/>
      <c r="AC5" s="8"/>
      <c r="AD5" s="8"/>
      <c r="AE5" s="8"/>
      <c r="AF5" s="8"/>
      <c r="AG5" s="8"/>
    </row>
    <row r="6" spans="1:35" ht="18.75" customHeight="1">
      <c r="A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row>
    <row r="7" spans="1:35" ht="18.75" customHeight="1">
      <c r="A7" s="44"/>
      <c r="C7" s="144" t="s">
        <v>326</v>
      </c>
      <c r="D7" s="144"/>
      <c r="E7" s="144"/>
      <c r="F7" s="144"/>
      <c r="G7" s="144"/>
      <c r="H7" s="144"/>
      <c r="I7" s="144"/>
      <c r="J7" s="144"/>
      <c r="K7" s="144"/>
      <c r="L7" s="144"/>
      <c r="M7" s="144"/>
      <c r="N7" s="144"/>
      <c r="O7" s="144"/>
      <c r="P7" s="144"/>
      <c r="Q7" s="144"/>
    </row>
    <row r="10" spans="1:35" ht="18.75" customHeight="1">
      <c r="A10" s="44"/>
    </row>
    <row r="11" spans="1:35" ht="18.75" customHeight="1">
      <c r="R11" s="144" t="s">
        <v>327</v>
      </c>
      <c r="S11" s="144"/>
      <c r="T11" s="144"/>
      <c r="U11" s="232">
        <f>交付申請兼実績報告書!U11</f>
        <v>0</v>
      </c>
      <c r="V11" s="232"/>
      <c r="W11" s="232"/>
      <c r="X11" s="232"/>
      <c r="Y11" s="232"/>
      <c r="Z11" s="232"/>
      <c r="AA11" s="232"/>
      <c r="AB11" s="232"/>
      <c r="AC11" s="232"/>
      <c r="AD11" s="232"/>
      <c r="AE11" s="232"/>
      <c r="AF11" s="232"/>
      <c r="AG11" s="232"/>
      <c r="AH11" s="232"/>
    </row>
    <row r="12" spans="1:35" ht="18.75" customHeight="1">
      <c r="A12" s="44"/>
      <c r="U12" s="472">
        <f>交付申請兼実績報告書!U12</f>
        <v>0</v>
      </c>
      <c r="V12" s="472"/>
      <c r="W12" s="472"/>
      <c r="X12" s="472"/>
      <c r="Y12" s="472"/>
      <c r="Z12" s="472"/>
      <c r="AA12" s="472"/>
      <c r="AB12" s="472"/>
      <c r="AC12" s="472"/>
      <c r="AD12" s="472"/>
      <c r="AE12" s="472"/>
      <c r="AF12" s="472"/>
      <c r="AG12" s="472"/>
      <c r="AH12" s="472"/>
    </row>
    <row r="13" spans="1:35" ht="18.75" customHeight="1">
      <c r="A13" s="44"/>
      <c r="U13" s="472"/>
      <c r="V13" s="472"/>
      <c r="W13" s="472"/>
      <c r="X13" s="472"/>
      <c r="Y13" s="472"/>
      <c r="Z13" s="472"/>
      <c r="AA13" s="472"/>
      <c r="AB13" s="472"/>
      <c r="AC13" s="472"/>
      <c r="AD13" s="472"/>
      <c r="AE13" s="472"/>
      <c r="AF13" s="472"/>
      <c r="AG13" s="472"/>
      <c r="AH13" s="472"/>
    </row>
    <row r="14" spans="1:35" ht="18.75" customHeight="1">
      <c r="A14" s="44"/>
      <c r="U14" s="232">
        <f>交付申請兼実績報告書!U14</f>
        <v>0</v>
      </c>
      <c r="V14" s="232"/>
      <c r="W14" s="232"/>
      <c r="X14" s="232"/>
      <c r="Y14" s="232"/>
      <c r="Z14" s="232"/>
      <c r="AA14" s="232"/>
      <c r="AB14" s="232"/>
      <c r="AC14" s="232"/>
      <c r="AD14" s="232"/>
      <c r="AE14" s="232"/>
      <c r="AF14" s="3"/>
      <c r="AG14" s="3"/>
      <c r="AH14" s="3"/>
    </row>
    <row r="15" spans="1:35" ht="18.75" customHeight="1">
      <c r="A15" s="44"/>
      <c r="U15" s="8"/>
      <c r="V15" s="8"/>
      <c r="W15" s="8"/>
      <c r="X15" s="8"/>
      <c r="Y15" s="8"/>
      <c r="Z15" s="8"/>
      <c r="AA15" s="8"/>
      <c r="AB15" s="8"/>
      <c r="AC15" s="8"/>
      <c r="AD15" s="8"/>
    </row>
    <row r="16" spans="1:35" ht="18.75" customHeight="1">
      <c r="A16" s="44"/>
      <c r="U16" s="8"/>
      <c r="V16" s="8"/>
      <c r="W16" s="8"/>
      <c r="X16" s="8"/>
      <c r="Y16" s="8"/>
      <c r="Z16" s="8"/>
      <c r="AA16" s="8"/>
      <c r="AB16" s="8"/>
      <c r="AC16" s="8"/>
      <c r="AD16" s="8"/>
    </row>
    <row r="17" spans="1:34" ht="18.75" customHeight="1">
      <c r="C17" s="782" t="s">
        <v>328</v>
      </c>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row>
    <row r="18" spans="1:34" ht="18.75" customHeight="1">
      <c r="A18" s="44"/>
    </row>
    <row r="19" spans="1:34" ht="18.75" customHeight="1">
      <c r="A19" s="44"/>
    </row>
    <row r="20" spans="1:34" ht="17.25" customHeight="1">
      <c r="A20" s="44"/>
      <c r="B20" s="772" t="s">
        <v>329</v>
      </c>
      <c r="C20" s="772"/>
      <c r="D20" s="772"/>
      <c r="E20" s="772"/>
      <c r="F20" s="772"/>
      <c r="G20" s="772"/>
      <c r="H20" s="772"/>
      <c r="I20" s="772"/>
      <c r="J20" s="772"/>
      <c r="K20" s="772"/>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row>
    <row r="21" spans="1:34" ht="17.25" customHeight="1">
      <c r="B21" s="772"/>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row>
    <row r="22" spans="1:34" ht="18.75" customHeight="1">
      <c r="B22" s="772"/>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row>
    <row r="23" spans="1:34" ht="18.75" customHeight="1">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row>
    <row r="24" spans="1:34" ht="18.75" customHeight="1">
      <c r="C24" s="778" t="s">
        <v>330</v>
      </c>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row>
    <row r="25" spans="1:34" ht="18.75" customHeight="1">
      <c r="A25" s="44"/>
    </row>
    <row r="26" spans="1:34" ht="18.75" customHeight="1">
      <c r="C26" s="151" t="s">
        <v>331</v>
      </c>
      <c r="D26" s="151"/>
      <c r="E26" s="151"/>
      <c r="F26" s="151"/>
      <c r="G26" s="151"/>
      <c r="H26" s="151"/>
      <c r="I26" s="151"/>
      <c r="J26" s="151"/>
      <c r="K26" s="151"/>
      <c r="L26" s="151"/>
      <c r="M26" s="1"/>
      <c r="N26" s="468" t="s">
        <v>242</v>
      </c>
      <c r="O26" s="468"/>
      <c r="P26" s="468"/>
      <c r="Q26" s="779">
        <f>別紙!X88</f>
        <v>0</v>
      </c>
      <c r="R26" s="779"/>
      <c r="S26" s="779"/>
      <c r="T26" s="779"/>
      <c r="U26" s="779"/>
      <c r="V26" s="779"/>
      <c r="W26" s="779"/>
      <c r="X26" s="779"/>
      <c r="Y26" s="85"/>
      <c r="Z26" s="85"/>
      <c r="AA26" s="85"/>
      <c r="AB26" s="85"/>
      <c r="AC26" s="85"/>
      <c r="AD26" s="85"/>
      <c r="AE26" s="85"/>
      <c r="AF26" s="85"/>
      <c r="AG26" s="85"/>
      <c r="AH26" s="1"/>
    </row>
    <row r="27" spans="1:34" ht="18.75" customHeight="1">
      <c r="C27" s="14"/>
      <c r="D27" s="14"/>
      <c r="E27" s="14"/>
      <c r="F27" s="14"/>
      <c r="G27" s="14"/>
      <c r="H27" s="14"/>
      <c r="I27" s="14"/>
      <c r="J27" s="14"/>
      <c r="K27" s="14"/>
      <c r="L27" s="14"/>
      <c r="M27" s="1"/>
      <c r="N27" s="7"/>
      <c r="O27" s="780"/>
      <c r="P27" s="781"/>
      <c r="Q27" s="781"/>
      <c r="R27" s="781"/>
      <c r="S27" s="781"/>
      <c r="T27" s="781"/>
      <c r="U27" s="781"/>
      <c r="V27" s="781"/>
      <c r="W27" s="781"/>
      <c r="X27" s="781"/>
      <c r="Y27" s="781"/>
      <c r="Z27" s="781"/>
      <c r="AA27" s="781"/>
      <c r="AB27" s="781"/>
      <c r="AC27" s="781"/>
      <c r="AD27" s="781"/>
      <c r="AE27" s="781"/>
      <c r="AF27" s="781"/>
      <c r="AG27" s="781"/>
      <c r="AH27" s="1"/>
    </row>
    <row r="28" spans="1:34" ht="18.75" customHeight="1">
      <c r="C28" s="14"/>
      <c r="D28" s="14"/>
      <c r="E28" s="14"/>
      <c r="F28" s="14"/>
      <c r="G28" s="14"/>
      <c r="H28" s="14"/>
      <c r="I28" s="14"/>
      <c r="J28" s="14"/>
      <c r="K28" s="14"/>
      <c r="L28" s="14"/>
      <c r="M28" s="1"/>
      <c r="N28" s="777" t="s">
        <v>7</v>
      </c>
      <c r="O28" s="777"/>
      <c r="P28" s="777"/>
      <c r="Q28" s="232">
        <f>入力シート!AG4</f>
        <v>0</v>
      </c>
      <c r="R28" s="232"/>
      <c r="S28" s="232"/>
      <c r="T28" s="232"/>
      <c r="U28" s="232"/>
      <c r="V28" s="232"/>
      <c r="W28" s="232"/>
      <c r="X28" s="232"/>
      <c r="Y28" s="232"/>
      <c r="Z28" s="232"/>
      <c r="AA28" s="232"/>
      <c r="AB28" s="232"/>
      <c r="AC28" s="232"/>
      <c r="AD28" s="232"/>
      <c r="AE28" s="232"/>
      <c r="AF28" s="232"/>
      <c r="AG28" s="232"/>
      <c r="AH28" s="1"/>
    </row>
    <row r="29" spans="1:34" ht="18.75" customHeight="1">
      <c r="C29" s="151" t="s">
        <v>332</v>
      </c>
      <c r="D29" s="151"/>
      <c r="E29" s="151"/>
      <c r="F29" s="151"/>
      <c r="G29" s="151"/>
      <c r="H29" s="151"/>
      <c r="I29" s="151"/>
      <c r="J29" s="151"/>
      <c r="K29" s="151"/>
      <c r="L29" s="151"/>
      <c r="M29" s="1"/>
      <c r="N29" s="777" t="s">
        <v>143</v>
      </c>
      <c r="O29" s="777"/>
      <c r="P29" s="777"/>
      <c r="Q29" s="232">
        <f>入力シート!AG3</f>
        <v>0</v>
      </c>
      <c r="R29" s="232"/>
      <c r="S29" s="232"/>
      <c r="T29" s="232"/>
      <c r="U29" s="232"/>
      <c r="V29" s="232"/>
      <c r="W29" s="232"/>
      <c r="X29" s="232"/>
      <c r="Y29" s="232"/>
      <c r="Z29" s="232"/>
      <c r="AA29" s="232"/>
      <c r="AB29" s="232"/>
      <c r="AC29" s="232"/>
      <c r="AD29" s="232"/>
      <c r="AE29" s="232"/>
      <c r="AF29" s="232"/>
      <c r="AG29" s="232"/>
      <c r="AH29" s="1"/>
    </row>
    <row r="30" spans="1:34" ht="18.75" customHeight="1">
      <c r="C30" s="14"/>
      <c r="D30" s="14"/>
      <c r="E30" s="14"/>
      <c r="F30" s="14"/>
      <c r="G30" s="14"/>
      <c r="H30" s="14"/>
      <c r="I30" s="14"/>
      <c r="J30" s="14"/>
      <c r="K30" s="14"/>
      <c r="L30" s="14"/>
      <c r="M30" s="1"/>
      <c r="N30" s="7"/>
      <c r="O30" s="7"/>
      <c r="P30" s="7"/>
      <c r="Q30" s="7"/>
      <c r="R30" s="7"/>
      <c r="S30" s="7"/>
      <c r="T30" s="7"/>
      <c r="U30" s="7"/>
      <c r="V30" s="7"/>
      <c r="W30" s="7"/>
      <c r="X30" s="7"/>
      <c r="Y30" s="7"/>
      <c r="Z30" s="7"/>
      <c r="AA30" s="7"/>
      <c r="AB30" s="7"/>
      <c r="AC30" s="7"/>
      <c r="AD30" s="7"/>
      <c r="AE30" s="7"/>
      <c r="AF30" s="7"/>
      <c r="AG30" s="7"/>
      <c r="AH30" s="1"/>
    </row>
    <row r="31" spans="1:34" ht="18.75" customHeight="1">
      <c r="C31" s="1"/>
      <c r="D31" s="1"/>
      <c r="E31" s="1"/>
      <c r="F31" s="1"/>
      <c r="G31" s="1"/>
      <c r="H31" s="1"/>
      <c r="I31" s="1"/>
      <c r="J31" s="1"/>
      <c r="K31" s="1"/>
      <c r="L31" s="1"/>
      <c r="M31" s="1"/>
      <c r="N31" s="777" t="s">
        <v>7</v>
      </c>
      <c r="O31" s="777"/>
      <c r="P31" s="777"/>
      <c r="Q31" s="232">
        <f>入力シート!AG6</f>
        <v>0</v>
      </c>
      <c r="R31" s="232"/>
      <c r="S31" s="232"/>
      <c r="T31" s="232"/>
      <c r="U31" s="232"/>
      <c r="V31" s="232"/>
      <c r="W31" s="232"/>
      <c r="X31" s="232"/>
      <c r="Y31" s="232"/>
      <c r="Z31" s="232"/>
      <c r="AA31" s="232"/>
      <c r="AB31" s="232"/>
      <c r="AC31" s="232"/>
      <c r="AD31" s="232"/>
      <c r="AE31" s="232"/>
      <c r="AF31" s="232"/>
      <c r="AG31" s="232"/>
      <c r="AH31" s="1"/>
    </row>
    <row r="32" spans="1:34" ht="18.75" customHeight="1">
      <c r="C32" s="151" t="s">
        <v>333</v>
      </c>
      <c r="D32" s="151"/>
      <c r="E32" s="151"/>
      <c r="F32" s="151"/>
      <c r="G32" s="151"/>
      <c r="H32" s="151"/>
      <c r="I32" s="151"/>
      <c r="J32" s="151"/>
      <c r="K32" s="151"/>
      <c r="L32" s="151"/>
      <c r="M32" s="1"/>
      <c r="N32" s="777" t="s">
        <v>334</v>
      </c>
      <c r="O32" s="777"/>
      <c r="P32" s="777"/>
      <c r="Q32" s="232">
        <f>入力シート!AG5</f>
        <v>0</v>
      </c>
      <c r="R32" s="232"/>
      <c r="S32" s="232"/>
      <c r="T32" s="232"/>
      <c r="U32" s="232"/>
      <c r="V32" s="232"/>
      <c r="W32" s="232"/>
      <c r="X32" s="232"/>
      <c r="Y32" s="232"/>
      <c r="Z32" s="232"/>
      <c r="AA32" s="232"/>
      <c r="AB32" s="232"/>
      <c r="AC32" s="232"/>
      <c r="AD32" s="232"/>
      <c r="AE32" s="232"/>
      <c r="AF32" s="232"/>
      <c r="AG32" s="232"/>
      <c r="AH32" s="1"/>
    </row>
    <row r="33" spans="1:34" ht="18.75" customHeight="1">
      <c r="C33" s="7"/>
      <c r="D33" s="7"/>
      <c r="E33" s="7"/>
      <c r="F33" s="7"/>
      <c r="G33" s="7"/>
      <c r="H33" s="7"/>
      <c r="I33" s="7"/>
      <c r="J33" s="7"/>
      <c r="K33" s="7"/>
      <c r="L33" s="7"/>
      <c r="M33" s="1"/>
      <c r="N33" s="7"/>
      <c r="O33" s="7"/>
      <c r="P33" s="7"/>
      <c r="Q33" s="7"/>
      <c r="R33" s="7"/>
      <c r="S33" s="7"/>
      <c r="T33" s="7"/>
      <c r="U33" s="7"/>
      <c r="V33" s="7"/>
      <c r="W33" s="7"/>
      <c r="X33" s="7"/>
      <c r="Y33" s="7"/>
      <c r="Z33" s="7"/>
      <c r="AA33" s="7"/>
      <c r="AB33" s="7"/>
      <c r="AC33" s="7"/>
      <c r="AD33" s="7"/>
      <c r="AE33" s="7"/>
      <c r="AF33" s="7"/>
      <c r="AG33" s="7"/>
      <c r="AH33" s="1"/>
    </row>
    <row r="34" spans="1:34" ht="18.75" customHeight="1">
      <c r="C34" s="151" t="s">
        <v>335</v>
      </c>
      <c r="D34" s="151"/>
      <c r="E34" s="151"/>
      <c r="F34" s="151"/>
      <c r="G34" s="151"/>
      <c r="H34" s="151"/>
      <c r="I34" s="151"/>
      <c r="J34" s="151"/>
      <c r="K34" s="151"/>
      <c r="L34" s="151"/>
      <c r="M34" s="151"/>
      <c r="N34" s="151"/>
      <c r="O34" s="151"/>
      <c r="P34" s="151"/>
      <c r="Q34" s="151"/>
      <c r="R34" s="151">
        <f>入力シート!AG7</f>
        <v>0</v>
      </c>
      <c r="S34" s="151"/>
      <c r="T34" s="151"/>
      <c r="U34" s="151"/>
      <c r="V34" s="151"/>
      <c r="W34" s="151"/>
      <c r="X34" s="151"/>
      <c r="Y34" s="151"/>
      <c r="Z34" s="151">
        <f>入力シート!AG8</f>
        <v>0</v>
      </c>
      <c r="AA34" s="151"/>
      <c r="AB34" s="151"/>
      <c r="AC34" s="151"/>
      <c r="AD34" s="151"/>
      <c r="AE34" s="151"/>
      <c r="AF34" s="151"/>
      <c r="AG34" s="151"/>
      <c r="AH34" s="151"/>
    </row>
    <row r="35" spans="1:34" ht="18.75" customHeight="1">
      <c r="C35" s="14"/>
      <c r="D35" s="14"/>
      <c r="E35" s="14"/>
      <c r="F35" s="14"/>
      <c r="G35" s="14"/>
      <c r="H35" s="14"/>
      <c r="I35" s="14"/>
      <c r="J35" s="14"/>
      <c r="K35" s="14"/>
      <c r="L35" s="14"/>
      <c r="M35" s="14"/>
      <c r="N35" s="14"/>
      <c r="O35" s="14"/>
      <c r="P35" s="14"/>
      <c r="Q35" s="7"/>
      <c r="R35" s="1"/>
      <c r="S35" s="1"/>
      <c r="T35" s="1"/>
      <c r="U35" s="1"/>
      <c r="V35" s="1"/>
      <c r="W35" s="1"/>
      <c r="X35" s="1"/>
      <c r="Y35" s="1"/>
      <c r="Z35" s="1"/>
      <c r="AA35" s="1"/>
      <c r="AB35" s="1"/>
      <c r="AC35" s="1"/>
      <c r="AD35" s="1"/>
      <c r="AE35" s="1"/>
      <c r="AF35" s="1"/>
      <c r="AG35" s="1"/>
      <c r="AH35" s="1"/>
    </row>
    <row r="36" spans="1:34" ht="18.75" customHeight="1">
      <c r="C36" s="151" t="s">
        <v>336</v>
      </c>
      <c r="D36" s="151"/>
      <c r="E36" s="151"/>
      <c r="F36" s="151"/>
      <c r="G36" s="151"/>
      <c r="H36" s="151"/>
      <c r="I36" s="151"/>
      <c r="J36" s="151"/>
      <c r="K36" s="151"/>
      <c r="L36" s="151"/>
      <c r="M36" s="1"/>
      <c r="N36" s="1"/>
      <c r="O36" s="1"/>
      <c r="P36" s="1"/>
      <c r="Q36" s="777">
        <f>入力シート!AG9</f>
        <v>0</v>
      </c>
      <c r="R36" s="777"/>
      <c r="S36" s="777"/>
      <c r="T36" s="777"/>
      <c r="U36" s="777"/>
      <c r="V36" s="1"/>
      <c r="W36" s="1"/>
      <c r="X36" s="1"/>
      <c r="Y36" s="1"/>
      <c r="Z36" s="1"/>
      <c r="AA36" s="1"/>
      <c r="AB36" s="1"/>
      <c r="AC36" s="1"/>
      <c r="AD36" s="1"/>
      <c r="AE36" s="1"/>
      <c r="AF36" s="1"/>
      <c r="AG36" s="1"/>
      <c r="AH36" s="1"/>
    </row>
    <row r="37" spans="1:34" ht="18.75" customHeight="1">
      <c r="C37" s="7"/>
      <c r="D37" s="7"/>
      <c r="E37" s="7"/>
      <c r="F37" s="7"/>
      <c r="G37" s="7"/>
      <c r="H37" s="7"/>
      <c r="I37" s="7"/>
      <c r="J37" s="7"/>
      <c r="K37" s="7"/>
      <c r="L37" s="7"/>
      <c r="M37" s="1"/>
      <c r="N37" s="1"/>
      <c r="O37" s="1"/>
      <c r="P37" s="1"/>
      <c r="Q37" s="7"/>
      <c r="R37" s="7"/>
      <c r="S37" s="7"/>
      <c r="T37" s="7"/>
      <c r="U37" s="7"/>
      <c r="V37" s="1"/>
      <c r="W37" s="1"/>
      <c r="X37" s="1"/>
      <c r="Y37" s="1"/>
      <c r="Z37" s="1"/>
      <c r="AA37" s="1"/>
      <c r="AB37" s="1"/>
      <c r="AC37" s="1"/>
      <c r="AD37" s="1"/>
      <c r="AE37" s="1"/>
      <c r="AF37" s="1"/>
      <c r="AG37" s="1"/>
      <c r="AH37" s="1"/>
    </row>
    <row r="38" spans="1:34" ht="18.75" customHeight="1">
      <c r="C38" s="151" t="s">
        <v>337</v>
      </c>
      <c r="D38" s="151"/>
      <c r="E38" s="151"/>
      <c r="F38" s="151"/>
      <c r="G38" s="151"/>
      <c r="H38" s="151"/>
      <c r="I38" s="151"/>
      <c r="J38" s="151"/>
      <c r="K38" s="151"/>
      <c r="L38" s="151"/>
      <c r="M38" s="1"/>
      <c r="N38" s="1"/>
      <c r="O38" s="1"/>
      <c r="P38" s="1"/>
      <c r="Q38" s="151">
        <f>入力シート!AG10</f>
        <v>0</v>
      </c>
      <c r="R38" s="151"/>
      <c r="S38" s="151"/>
      <c r="T38" s="151"/>
      <c r="U38" s="151"/>
      <c r="V38" s="151"/>
      <c r="W38" s="151"/>
      <c r="X38" s="151"/>
      <c r="Y38" s="151"/>
      <c r="Z38" s="151"/>
      <c r="AA38" s="151"/>
      <c r="AB38" s="1"/>
      <c r="AC38" s="1"/>
      <c r="AD38" s="1"/>
      <c r="AE38" s="1"/>
      <c r="AF38" s="1"/>
      <c r="AG38" s="1"/>
      <c r="AH38" s="1"/>
    </row>
    <row r="39" spans="1:34" ht="18.75" customHeight="1">
      <c r="A39" s="4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8.75" customHeight="1">
      <c r="A40" s="44"/>
      <c r="C40" s="1"/>
      <c r="D40" s="1"/>
      <c r="E40" s="1"/>
      <c r="F40" s="1"/>
      <c r="G40" s="1"/>
      <c r="H40" s="1"/>
      <c r="I40" s="1"/>
      <c r="J40" s="1"/>
      <c r="K40" s="1"/>
      <c r="L40" s="776" t="s">
        <v>338</v>
      </c>
      <c r="M40" s="776"/>
      <c r="N40" s="776"/>
      <c r="O40" s="776"/>
      <c r="P40" s="776"/>
      <c r="Q40" s="773">
        <f>入力シート!G189</f>
        <v>0</v>
      </c>
      <c r="R40" s="773"/>
      <c r="S40" s="773"/>
      <c r="T40" s="773"/>
      <c r="U40" s="773"/>
      <c r="V40" s="773"/>
      <c r="W40" s="773"/>
      <c r="X40" s="773" t="s">
        <v>195</v>
      </c>
      <c r="Y40" s="773"/>
      <c r="Z40" s="773"/>
      <c r="AA40" s="773"/>
      <c r="AB40" s="773">
        <f>入力シート!R189</f>
        <v>0</v>
      </c>
      <c r="AC40" s="773"/>
      <c r="AD40" s="773"/>
      <c r="AE40" s="773"/>
      <c r="AF40" s="773"/>
      <c r="AG40" s="773"/>
      <c r="AH40" s="773"/>
    </row>
    <row r="41" spans="1:34" ht="18.75" customHeight="1">
      <c r="A41" s="44"/>
      <c r="C41" s="1"/>
      <c r="D41" s="1"/>
      <c r="E41" s="1"/>
      <c r="F41" s="1"/>
      <c r="G41" s="1"/>
      <c r="H41" s="1"/>
      <c r="I41" s="1"/>
      <c r="J41" s="1"/>
      <c r="K41" s="1"/>
      <c r="L41" s="1"/>
      <c r="M41" s="774" t="s">
        <v>197</v>
      </c>
      <c r="N41" s="774"/>
      <c r="O41" s="774"/>
      <c r="P41" s="774"/>
      <c r="Q41" s="775">
        <f>入力シート!G190</f>
        <v>0</v>
      </c>
      <c r="R41" s="775"/>
      <c r="S41" s="775"/>
      <c r="T41" s="775"/>
      <c r="U41" s="775"/>
      <c r="V41" s="775"/>
      <c r="W41" s="775"/>
      <c r="X41" s="773" t="s">
        <v>195</v>
      </c>
      <c r="Y41" s="773"/>
      <c r="Z41" s="773"/>
      <c r="AA41" s="773"/>
      <c r="AB41" s="775">
        <f>入力シート!R190</f>
        <v>0</v>
      </c>
      <c r="AC41" s="775"/>
      <c r="AD41" s="775"/>
      <c r="AE41" s="775"/>
      <c r="AF41" s="775"/>
      <c r="AG41" s="775"/>
      <c r="AH41" s="775"/>
    </row>
    <row r="42" spans="1:34" ht="18.75" customHeight="1">
      <c r="A42" s="4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86"/>
    </row>
    <row r="43" spans="1:34" ht="18.75" customHeight="1">
      <c r="A43" s="4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86"/>
    </row>
    <row r="44" spans="1:34" ht="18.75" customHeight="1">
      <c r="A44" s="4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86"/>
    </row>
    <row r="45" spans="1:34" ht="18.75" customHeight="1">
      <c r="A45" s="4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86"/>
    </row>
    <row r="46" spans="1:34" ht="18.75" customHeight="1">
      <c r="A46" s="4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4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ht="18.75" customHeight="1">
      <c r="A48" s="44"/>
    </row>
    <row r="49" spans="3:33" ht="18.75" customHeight="1">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sheetData>
  <sheetProtection sheet="1" selectLockedCells="1" selectUnlockedCells="1"/>
  <mergeCells count="41">
    <mergeCell ref="A1:AD1"/>
    <mergeCell ref="AE1:AH1"/>
    <mergeCell ref="Z2:AH2"/>
    <mergeCell ref="Z3:AH3"/>
    <mergeCell ref="C7:Q7"/>
    <mergeCell ref="R11:T11"/>
    <mergeCell ref="U11:AH11"/>
    <mergeCell ref="U14:AE14"/>
    <mergeCell ref="C17:AG17"/>
    <mergeCell ref="U12:AH13"/>
    <mergeCell ref="C24:AG24"/>
    <mergeCell ref="C26:L26"/>
    <mergeCell ref="N26:P26"/>
    <mergeCell ref="Q26:X26"/>
    <mergeCell ref="O27:AG27"/>
    <mergeCell ref="N28:P28"/>
    <mergeCell ref="Q28:AG28"/>
    <mergeCell ref="C29:L29"/>
    <mergeCell ref="N29:P29"/>
    <mergeCell ref="Q29:AG29"/>
    <mergeCell ref="N31:P31"/>
    <mergeCell ref="Q31:AG31"/>
    <mergeCell ref="C32:L32"/>
    <mergeCell ref="N32:P32"/>
    <mergeCell ref="Q32:AG32"/>
    <mergeCell ref="B20:AH22"/>
    <mergeCell ref="AB40:AH40"/>
    <mergeCell ref="M41:P41"/>
    <mergeCell ref="Q41:W41"/>
    <mergeCell ref="X41:AA41"/>
    <mergeCell ref="AB41:AH41"/>
    <mergeCell ref="C38:L38"/>
    <mergeCell ref="Q38:AA38"/>
    <mergeCell ref="L40:P40"/>
    <mergeCell ref="Q40:W40"/>
    <mergeCell ref="X40:AA40"/>
    <mergeCell ref="C34:Q34"/>
    <mergeCell ref="R34:Y34"/>
    <mergeCell ref="Z34:AH34"/>
    <mergeCell ref="C36:L36"/>
    <mergeCell ref="Q36:U36"/>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499984740745262"/>
  </sheetPr>
  <dimension ref="A1:AQ68"/>
  <sheetViews>
    <sheetView showZeros="0" view="pageBreakPreview" zoomScaleNormal="90" zoomScaleSheetLayoutView="100" workbookViewId="0">
      <selection activeCell="L9" sqref="L9"/>
    </sheetView>
  </sheetViews>
  <sheetFormatPr defaultColWidth="2.42578125" defaultRowHeight="18.75"/>
  <cols>
    <col min="1" max="1" width="4" style="22" bestFit="1" customWidth="1"/>
    <col min="2" max="16384" width="2.42578125" style="22"/>
  </cols>
  <sheetData>
    <row r="1" spans="1:43">
      <c r="B1" s="783" t="s">
        <v>339</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row>
    <row r="2" spans="1:43">
      <c r="B2" s="783" t="s">
        <v>340</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row>
    <row r="6" spans="1:43" ht="22.5" customHeight="1">
      <c r="B6" s="782" t="s">
        <v>341</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row>
    <row r="7" spans="1:43">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10" spans="1:43">
      <c r="A10" s="8" t="s">
        <v>342</v>
      </c>
      <c r="B10" s="8"/>
      <c r="C10" s="22" t="s">
        <v>343</v>
      </c>
      <c r="AJ10" s="778" t="s">
        <v>344</v>
      </c>
      <c r="AK10" s="778"/>
      <c r="AL10" s="778"/>
      <c r="AM10" s="778"/>
      <c r="AN10" s="778" t="s">
        <v>100</v>
      </c>
      <c r="AO10" s="778"/>
      <c r="AP10" s="778"/>
      <c r="AQ10" s="778"/>
    </row>
    <row r="11" spans="1:43" ht="13.5" customHeight="1">
      <c r="A11" s="22">
        <v>1</v>
      </c>
      <c r="D11" s="87" t="str">
        <f>IF(E11="","","①")</f>
        <v/>
      </c>
      <c r="E11" s="794" t="str">
        <f>IF(VLOOKUP(A11,入力シート!$B$32:$L$41,3,FALSE)="","",VLOOKUP(A11,入力シート!$B$32:$L$41,3,FALSE))</f>
        <v/>
      </c>
      <c r="F11" s="794"/>
      <c r="G11" s="794"/>
      <c r="H11" s="794"/>
      <c r="I11" s="794"/>
      <c r="J11" s="794"/>
      <c r="K11" s="794"/>
      <c r="L11" s="794"/>
      <c r="M11" s="794"/>
      <c r="N11" s="794"/>
      <c r="O11" s="794"/>
      <c r="P11" s="794"/>
      <c r="Q11" s="795" t="str">
        <f t="shared" ref="Q11" si="0">IF(OR(E11=0,E11=""),"","型番：")</f>
        <v/>
      </c>
      <c r="R11" s="795"/>
      <c r="S11" s="795"/>
      <c r="T11" s="796">
        <f>IF(ISNA(VLOOKUP(A11,入力シート!$B$32:$V$41,17,FALSE)),"",VLOOKUP(A11,入力シート!$B$32:$V$41,17,FALSE))</f>
        <v>0</v>
      </c>
      <c r="U11" s="796"/>
      <c r="V11" s="796"/>
      <c r="W11" s="796"/>
      <c r="X11" s="796"/>
      <c r="Y11" s="797" t="str">
        <f>IF(ISNA(VLOOKUP(A11,入力シート!$B$32:$BF$41,56,FALSE)),"",VLOOKUP(A11,入力シート!$B$32:$BF$41,56,FALSE))</f>
        <v/>
      </c>
      <c r="Z11" s="797"/>
      <c r="AA11" s="797"/>
      <c r="AB11" s="797"/>
      <c r="AC11" s="797"/>
      <c r="AD11" s="797"/>
      <c r="AE11" s="797"/>
      <c r="AF11" s="797"/>
      <c r="AG11" s="798">
        <f>IF(A11="","",VLOOKUP(A11,入力シート!A:N,14,FALSE))</f>
        <v>0</v>
      </c>
      <c r="AH11" s="798"/>
      <c r="AI11" s="798"/>
      <c r="AJ11" s="791" t="str">
        <f>IF(ISNA(VLOOKUP(A11,入力シート!$B$32:$BD$41,41,FALSE)),"",VLOOKUP(A11,入力シート!$B$32:$BD$41,41,FALSE))</f>
        <v/>
      </c>
      <c r="AK11" s="791"/>
      <c r="AL11" s="791"/>
      <c r="AM11" s="791"/>
      <c r="AN11" s="791" t="str">
        <f>IF(ISNA(VLOOKUP(A11,入力シート!$B$32:$BD$41,35,FALSE)),"",VLOOKUP(A11,入力シート!$B$32:$BD$41,35,FALSE))</f>
        <v/>
      </c>
      <c r="AO11" s="791"/>
      <c r="AP11" s="791"/>
      <c r="AQ11" s="791"/>
    </row>
    <row r="12" spans="1:43" ht="13.5" customHeight="1">
      <c r="A12" s="22">
        <v>2</v>
      </c>
      <c r="D12" s="87" t="str">
        <f>IF(E12="","","②")</f>
        <v/>
      </c>
      <c r="E12" s="794" t="str">
        <f>IF(VLOOKUP(A12,入力シート!$B$32:$L$41,3,FALSE)="","",VLOOKUP(A12,入力シート!$B$32:$L$41,3,FALSE))</f>
        <v/>
      </c>
      <c r="F12" s="794"/>
      <c r="G12" s="794"/>
      <c r="H12" s="794"/>
      <c r="I12" s="794"/>
      <c r="J12" s="794"/>
      <c r="K12" s="794"/>
      <c r="L12" s="794"/>
      <c r="M12" s="794"/>
      <c r="N12" s="794"/>
      <c r="O12" s="794"/>
      <c r="P12" s="794"/>
      <c r="Q12" s="795" t="str">
        <f t="shared" ref="Q12:Q20" si="1">IF(OR(E12=0,E12=""),"","型番：")</f>
        <v/>
      </c>
      <c r="R12" s="795"/>
      <c r="S12" s="795"/>
      <c r="T12" s="796">
        <f>IF(ISNA(VLOOKUP(A12,入力シート!$B$32:$V$41,17,FALSE)),"",VLOOKUP(A12,入力シート!$B$32:$V$41,17,FALSE))</f>
        <v>0</v>
      </c>
      <c r="U12" s="796"/>
      <c r="V12" s="796"/>
      <c r="W12" s="796"/>
      <c r="X12" s="796"/>
      <c r="Y12" s="797" t="str">
        <f>IF(ISNA(VLOOKUP(A12,入力シート!$B$32:$BF$41,56,FALSE)),"",VLOOKUP(A12,入力シート!$B$32:$BF$41,56,FALSE))</f>
        <v/>
      </c>
      <c r="Z12" s="797"/>
      <c r="AA12" s="797"/>
      <c r="AB12" s="797"/>
      <c r="AC12" s="797"/>
      <c r="AD12" s="797"/>
      <c r="AE12" s="797"/>
      <c r="AF12" s="797"/>
      <c r="AG12" s="798">
        <f>IF(A12="","",VLOOKUP(A12,入力シート!A:N,14,FALSE))</f>
        <v>0</v>
      </c>
      <c r="AH12" s="798"/>
      <c r="AI12" s="798"/>
      <c r="AJ12" s="791" t="str">
        <f>IF(ISNA(VLOOKUP(A12,入力シート!$B$32:$BD$41,41,FALSE)),"",VLOOKUP(A12,入力シート!$B$32:$BD$41,41,FALSE))</f>
        <v/>
      </c>
      <c r="AK12" s="791"/>
      <c r="AL12" s="791"/>
      <c r="AM12" s="791"/>
      <c r="AN12" s="791" t="str">
        <f>IF(ISNA(VLOOKUP(A12,入力シート!$B$32:$BD$41,35,FALSE)),"",VLOOKUP(A12,入力シート!$B$32:$BD$41,35,FALSE))</f>
        <v/>
      </c>
      <c r="AO12" s="791"/>
      <c r="AP12" s="791"/>
      <c r="AQ12" s="791"/>
    </row>
    <row r="13" spans="1:43" ht="13.5" customHeight="1">
      <c r="A13" s="22">
        <v>3</v>
      </c>
      <c r="D13" s="87" t="str">
        <f>IF(E13="","","③")</f>
        <v/>
      </c>
      <c r="E13" s="794" t="str">
        <f>IF(VLOOKUP(A13,入力シート!$B$32:$L$41,3,FALSE)="","",VLOOKUP(A13,入力シート!$B$32:$L$41,3,FALSE))</f>
        <v/>
      </c>
      <c r="F13" s="794"/>
      <c r="G13" s="794"/>
      <c r="H13" s="794"/>
      <c r="I13" s="794"/>
      <c r="J13" s="794"/>
      <c r="K13" s="794"/>
      <c r="L13" s="794"/>
      <c r="M13" s="794"/>
      <c r="N13" s="794"/>
      <c r="O13" s="794"/>
      <c r="P13" s="794"/>
      <c r="Q13" s="795" t="str">
        <f t="shared" si="1"/>
        <v/>
      </c>
      <c r="R13" s="795"/>
      <c r="S13" s="795"/>
      <c r="T13" s="796">
        <f>IF(ISNA(VLOOKUP(A13,入力シート!$B$32:$V$41,17,FALSE)),"",VLOOKUP(A13,入力シート!$B$32:$V$41,17,FALSE))</f>
        <v>0</v>
      </c>
      <c r="U13" s="796"/>
      <c r="V13" s="796"/>
      <c r="W13" s="796"/>
      <c r="X13" s="796"/>
      <c r="Y13" s="797" t="str">
        <f>IF(ISNA(VLOOKUP(A13,入力シート!$B$32:$BF$41,56,FALSE)),"",VLOOKUP(A13,入力シート!$B$32:$BF$41,56,FALSE))</f>
        <v/>
      </c>
      <c r="Z13" s="797"/>
      <c r="AA13" s="797"/>
      <c r="AB13" s="797"/>
      <c r="AC13" s="797"/>
      <c r="AD13" s="797"/>
      <c r="AE13" s="797"/>
      <c r="AF13" s="797"/>
      <c r="AG13" s="798">
        <f>IF(A13="","",VLOOKUP(A13,入力シート!A:N,14,FALSE))</f>
        <v>0</v>
      </c>
      <c r="AH13" s="798"/>
      <c r="AI13" s="798"/>
      <c r="AJ13" s="791" t="str">
        <f>IF(ISNA(VLOOKUP(A13,入力シート!$B$32:$BD$41,41,FALSE)),"",VLOOKUP(A13,入力シート!$B$32:$BD$41,41,FALSE))</f>
        <v/>
      </c>
      <c r="AK13" s="791"/>
      <c r="AL13" s="791"/>
      <c r="AM13" s="791"/>
      <c r="AN13" s="791" t="str">
        <f>IF(ISNA(VLOOKUP(A13,入力シート!$B$32:$BD$41,35,FALSE)),"",VLOOKUP(A13,入力シート!$B$32:$BD$41,35,FALSE))</f>
        <v/>
      </c>
      <c r="AO13" s="791"/>
      <c r="AP13" s="791"/>
      <c r="AQ13" s="791"/>
    </row>
    <row r="14" spans="1:43" ht="13.5" customHeight="1">
      <c r="A14" s="22">
        <v>4</v>
      </c>
      <c r="D14" s="87" t="str">
        <f>IF(E14="","","④")</f>
        <v/>
      </c>
      <c r="E14" s="794" t="str">
        <f>IF(VLOOKUP(A14,入力シート!$B$32:$L$41,3,FALSE)="","",VLOOKUP(A14,入力シート!$B$32:$L$41,3,FALSE))</f>
        <v/>
      </c>
      <c r="F14" s="794"/>
      <c r="G14" s="794"/>
      <c r="H14" s="794"/>
      <c r="I14" s="794"/>
      <c r="J14" s="794"/>
      <c r="K14" s="794"/>
      <c r="L14" s="794"/>
      <c r="M14" s="794"/>
      <c r="N14" s="794"/>
      <c r="O14" s="794"/>
      <c r="P14" s="794"/>
      <c r="Q14" s="795" t="str">
        <f t="shared" si="1"/>
        <v/>
      </c>
      <c r="R14" s="795"/>
      <c r="S14" s="795"/>
      <c r="T14" s="796">
        <f>IF(ISNA(VLOOKUP(A14,入力シート!$B$32:$V$41,17,FALSE)),"",VLOOKUP(A14,入力シート!$B$32:$V$41,17,FALSE))</f>
        <v>0</v>
      </c>
      <c r="U14" s="796"/>
      <c r="V14" s="796"/>
      <c r="W14" s="796"/>
      <c r="X14" s="796"/>
      <c r="Y14" s="797" t="str">
        <f>IF(ISNA(VLOOKUP(A14,入力シート!$B$32:$BF$41,56,FALSE)),"",VLOOKUP(A14,入力シート!$B$32:$BF$41,56,FALSE))</f>
        <v/>
      </c>
      <c r="Z14" s="797"/>
      <c r="AA14" s="797"/>
      <c r="AB14" s="797"/>
      <c r="AC14" s="797"/>
      <c r="AD14" s="797"/>
      <c r="AE14" s="797"/>
      <c r="AF14" s="797"/>
      <c r="AG14" s="798">
        <f>IF(A14="","",VLOOKUP(A14,入力シート!A:N,14,FALSE))</f>
        <v>0</v>
      </c>
      <c r="AH14" s="798"/>
      <c r="AI14" s="798"/>
      <c r="AJ14" s="791" t="str">
        <f>IF(ISNA(VLOOKUP(A14,入力シート!$B$32:$BD$41,41,FALSE)),"",VLOOKUP(A14,入力シート!$B$32:$BD$41,41,FALSE))</f>
        <v/>
      </c>
      <c r="AK14" s="791"/>
      <c r="AL14" s="791"/>
      <c r="AM14" s="791"/>
      <c r="AN14" s="791" t="str">
        <f>IF(ISNA(VLOOKUP(A14,入力シート!$B$32:$BD$41,35,FALSE)),"",VLOOKUP(A14,入力シート!$B$32:$BD$41,35,FALSE))</f>
        <v/>
      </c>
      <c r="AO14" s="791"/>
      <c r="AP14" s="791"/>
      <c r="AQ14" s="791"/>
    </row>
    <row r="15" spans="1:43" ht="13.5" customHeight="1">
      <c r="A15" s="22">
        <v>5</v>
      </c>
      <c r="D15" s="87" t="str">
        <f>IF(E15="","","⑤")</f>
        <v/>
      </c>
      <c r="E15" s="794" t="str">
        <f>IF(VLOOKUP(A15,入力シート!$B$32:$L$41,3,FALSE)="","",VLOOKUP(A15,入力シート!$B$32:$L$41,3,FALSE))</f>
        <v/>
      </c>
      <c r="F15" s="794"/>
      <c r="G15" s="794"/>
      <c r="H15" s="794"/>
      <c r="I15" s="794"/>
      <c r="J15" s="794"/>
      <c r="K15" s="794"/>
      <c r="L15" s="794"/>
      <c r="M15" s="794"/>
      <c r="N15" s="794"/>
      <c r="O15" s="794"/>
      <c r="P15" s="794"/>
      <c r="Q15" s="795" t="str">
        <f t="shared" si="1"/>
        <v/>
      </c>
      <c r="R15" s="795"/>
      <c r="S15" s="795"/>
      <c r="T15" s="796">
        <f>IF(ISNA(VLOOKUP(A15,入力シート!$B$32:$V$41,17,FALSE)),"",VLOOKUP(A15,入力シート!$B$32:$V$41,17,FALSE))</f>
        <v>0</v>
      </c>
      <c r="U15" s="796"/>
      <c r="V15" s="796"/>
      <c r="W15" s="796"/>
      <c r="X15" s="796"/>
      <c r="Y15" s="797" t="str">
        <f>IF(ISNA(VLOOKUP(A15,入力シート!$B$32:$BF$41,56,FALSE)),"",VLOOKUP(A15,入力シート!$B$32:$BF$41,56,FALSE))</f>
        <v/>
      </c>
      <c r="Z15" s="797"/>
      <c r="AA15" s="797"/>
      <c r="AB15" s="797"/>
      <c r="AC15" s="797"/>
      <c r="AD15" s="797"/>
      <c r="AE15" s="797"/>
      <c r="AF15" s="797"/>
      <c r="AG15" s="798">
        <f>IF(A15="","",VLOOKUP(A15,入力シート!A:N,14,FALSE))</f>
        <v>0</v>
      </c>
      <c r="AH15" s="798"/>
      <c r="AI15" s="798"/>
      <c r="AJ15" s="791" t="str">
        <f>IF(ISNA(VLOOKUP(A15,入力シート!$B$32:$BD$41,41,FALSE)),"",VLOOKUP(A15,入力シート!$B$32:$BD$41,41,FALSE))</f>
        <v/>
      </c>
      <c r="AK15" s="791"/>
      <c r="AL15" s="791"/>
      <c r="AM15" s="791"/>
      <c r="AN15" s="791" t="str">
        <f>IF(ISNA(VLOOKUP(A15,入力シート!$B$32:$BD$41,35,FALSE)),"",VLOOKUP(A15,入力シート!$B$32:$BD$41,35,FALSE))</f>
        <v/>
      </c>
      <c r="AO15" s="791"/>
      <c r="AP15" s="791"/>
      <c r="AQ15" s="791"/>
    </row>
    <row r="16" spans="1:43" ht="13.5" customHeight="1">
      <c r="A16" s="22">
        <v>6</v>
      </c>
      <c r="D16" s="87" t="str">
        <f>IF(E16="","","⑥")</f>
        <v/>
      </c>
      <c r="E16" s="794" t="str">
        <f>IF(VLOOKUP(A16,入力シート!$B$32:$L$41,3,FALSE)="","",VLOOKUP(A16,入力シート!$B$32:$L$41,3,FALSE))</f>
        <v/>
      </c>
      <c r="F16" s="794"/>
      <c r="G16" s="794"/>
      <c r="H16" s="794"/>
      <c r="I16" s="794"/>
      <c r="J16" s="794"/>
      <c r="K16" s="794"/>
      <c r="L16" s="794"/>
      <c r="M16" s="794"/>
      <c r="N16" s="794"/>
      <c r="O16" s="794"/>
      <c r="P16" s="794"/>
      <c r="Q16" s="795" t="str">
        <f t="shared" si="1"/>
        <v/>
      </c>
      <c r="R16" s="795"/>
      <c r="S16" s="795"/>
      <c r="T16" s="796">
        <f>IF(ISNA(VLOOKUP(A16,入力シート!$B$32:$V$41,17,FALSE)),"",VLOOKUP(A16,入力シート!$B$32:$V$41,17,FALSE))</f>
        <v>0</v>
      </c>
      <c r="U16" s="796"/>
      <c r="V16" s="796"/>
      <c r="W16" s="796"/>
      <c r="X16" s="796"/>
      <c r="Y16" s="797" t="str">
        <f>IF(ISNA(VLOOKUP(A16,入力シート!$B$32:$BF$41,56,FALSE)),"",VLOOKUP(A16,入力シート!$B$32:$BF$41,56,FALSE))</f>
        <v/>
      </c>
      <c r="Z16" s="797"/>
      <c r="AA16" s="797"/>
      <c r="AB16" s="797"/>
      <c r="AC16" s="797"/>
      <c r="AD16" s="797"/>
      <c r="AE16" s="797"/>
      <c r="AF16" s="797"/>
      <c r="AG16" s="798">
        <f>IF(A16="","",VLOOKUP(A16,入力シート!A:N,14,FALSE))</f>
        <v>0</v>
      </c>
      <c r="AH16" s="798"/>
      <c r="AI16" s="798"/>
      <c r="AJ16" s="791" t="str">
        <f>IF(ISNA(VLOOKUP(A16,入力シート!$B$32:$BD$41,41,FALSE)),"",VLOOKUP(A16,入力シート!$B$32:$BD$41,41,FALSE))</f>
        <v/>
      </c>
      <c r="AK16" s="791"/>
      <c r="AL16" s="791"/>
      <c r="AM16" s="791"/>
      <c r="AN16" s="791" t="str">
        <f>IF(ISNA(VLOOKUP(A16,入力シート!$B$32:$BD$41,35,FALSE)),"",VLOOKUP(A16,入力シート!$B$32:$BD$41,35,FALSE))</f>
        <v/>
      </c>
      <c r="AO16" s="791"/>
      <c r="AP16" s="791"/>
      <c r="AQ16" s="791"/>
    </row>
    <row r="17" spans="1:43" ht="13.5" customHeight="1">
      <c r="A17" s="22">
        <v>7</v>
      </c>
      <c r="D17" s="87" t="str">
        <f>IF(E17="","","⑦")</f>
        <v/>
      </c>
      <c r="E17" s="794" t="str">
        <f>IF(VLOOKUP(A17,入力シート!$B$32:$L$41,3,FALSE)="","",VLOOKUP(A17,入力シート!$B$32:$L$41,3,FALSE))</f>
        <v/>
      </c>
      <c r="F17" s="794"/>
      <c r="G17" s="794"/>
      <c r="H17" s="794"/>
      <c r="I17" s="794"/>
      <c r="J17" s="794"/>
      <c r="K17" s="794"/>
      <c r="L17" s="794"/>
      <c r="M17" s="794"/>
      <c r="N17" s="794"/>
      <c r="O17" s="794"/>
      <c r="P17" s="794"/>
      <c r="Q17" s="795" t="str">
        <f t="shared" si="1"/>
        <v/>
      </c>
      <c r="R17" s="795"/>
      <c r="S17" s="795"/>
      <c r="T17" s="796">
        <f>IF(ISNA(VLOOKUP(A17,入力シート!$B$32:$V$41,17,FALSE)),"",VLOOKUP(A17,入力シート!$B$32:$V$41,17,FALSE))</f>
        <v>0</v>
      </c>
      <c r="U17" s="796"/>
      <c r="V17" s="796"/>
      <c r="W17" s="796"/>
      <c r="X17" s="796"/>
      <c r="Y17" s="797" t="str">
        <f>IF(ISNA(VLOOKUP(A17,入力シート!$B$32:$BF$41,56,FALSE)),"",VLOOKUP(A17,入力シート!$B$32:$BF$41,56,FALSE))</f>
        <v/>
      </c>
      <c r="Z17" s="797"/>
      <c r="AA17" s="797"/>
      <c r="AB17" s="797"/>
      <c r="AC17" s="797"/>
      <c r="AD17" s="797"/>
      <c r="AE17" s="797"/>
      <c r="AF17" s="797"/>
      <c r="AG17" s="798">
        <f>IF(A17="","",VLOOKUP(A17,入力シート!A:N,14,FALSE))</f>
        <v>0</v>
      </c>
      <c r="AH17" s="798"/>
      <c r="AI17" s="798"/>
      <c r="AJ17" s="791" t="str">
        <f>IF(ISNA(VLOOKUP(A17,入力シート!$B$32:$BD$41,41,FALSE)),"",VLOOKUP(A17,入力シート!$B$32:$BD$41,41,FALSE))</f>
        <v/>
      </c>
      <c r="AK17" s="791"/>
      <c r="AL17" s="791"/>
      <c r="AM17" s="791"/>
      <c r="AN17" s="791" t="str">
        <f>IF(ISNA(VLOOKUP(A17,入力シート!$B$32:$BD$41,35,FALSE)),"",VLOOKUP(A17,入力シート!$B$32:$BD$41,35,FALSE))</f>
        <v/>
      </c>
      <c r="AO17" s="791"/>
      <c r="AP17" s="791"/>
      <c r="AQ17" s="791"/>
    </row>
    <row r="18" spans="1:43" ht="13.5" customHeight="1">
      <c r="A18" s="22">
        <v>8</v>
      </c>
      <c r="D18" s="87" t="str">
        <f>IF(E18="","","⑧")</f>
        <v/>
      </c>
      <c r="E18" s="794" t="str">
        <f>IF(VLOOKUP(A18,入力シート!$B$32:$L$41,3,FALSE)="","",VLOOKUP(A18,入力シート!$B$32:$L$41,3,FALSE))</f>
        <v/>
      </c>
      <c r="F18" s="794"/>
      <c r="G18" s="794"/>
      <c r="H18" s="794"/>
      <c r="I18" s="794"/>
      <c r="J18" s="794"/>
      <c r="K18" s="794"/>
      <c r="L18" s="794"/>
      <c r="M18" s="794"/>
      <c r="N18" s="794"/>
      <c r="O18" s="794"/>
      <c r="P18" s="794"/>
      <c r="Q18" s="795" t="str">
        <f t="shared" si="1"/>
        <v/>
      </c>
      <c r="R18" s="795"/>
      <c r="S18" s="795"/>
      <c r="T18" s="796">
        <f>IF(ISNA(VLOOKUP(A18,入力シート!$B$32:$V$41,17,FALSE)),"",VLOOKUP(A18,入力シート!$B$32:$V$41,17,FALSE))</f>
        <v>0</v>
      </c>
      <c r="U18" s="796"/>
      <c r="V18" s="796"/>
      <c r="W18" s="796"/>
      <c r="X18" s="796"/>
      <c r="Y18" s="797" t="str">
        <f>IF(ISNA(VLOOKUP(A18,入力シート!$B$32:$BF$41,56,FALSE)),"",VLOOKUP(A18,入力シート!$B$32:$BF$41,56,FALSE))</f>
        <v/>
      </c>
      <c r="Z18" s="797"/>
      <c r="AA18" s="797"/>
      <c r="AB18" s="797"/>
      <c r="AC18" s="797"/>
      <c r="AD18" s="797"/>
      <c r="AE18" s="797"/>
      <c r="AF18" s="797"/>
      <c r="AG18" s="798">
        <f>IF(A18="","",VLOOKUP(A18,入力シート!A:N,14,FALSE))</f>
        <v>0</v>
      </c>
      <c r="AH18" s="798"/>
      <c r="AI18" s="798"/>
      <c r="AJ18" s="791" t="str">
        <f>IF(ISNA(VLOOKUP(A18,入力シート!$B$32:$BD$41,41,FALSE)),"",VLOOKUP(A18,入力シート!$B$32:$BD$41,41,FALSE))</f>
        <v/>
      </c>
      <c r="AK18" s="791"/>
      <c r="AL18" s="791"/>
      <c r="AM18" s="791"/>
      <c r="AN18" s="791" t="str">
        <f>IF(ISNA(VLOOKUP(A18,入力シート!$B$32:$BD$41,35,FALSE)),"",VLOOKUP(A18,入力シート!$B$32:$BD$41,35,FALSE))</f>
        <v/>
      </c>
      <c r="AO18" s="791"/>
      <c r="AP18" s="791"/>
      <c r="AQ18" s="791"/>
    </row>
    <row r="19" spans="1:43" ht="13.5" customHeight="1">
      <c r="A19" s="22">
        <v>9</v>
      </c>
      <c r="D19" s="87" t="str">
        <f>IF(E19="","","⑨")</f>
        <v/>
      </c>
      <c r="E19" s="794" t="str">
        <f>IF(VLOOKUP(A19,入力シート!$B$32:$L$41,3,FALSE)="","",VLOOKUP(A19,入力シート!$B$32:$L$41,3,FALSE))</f>
        <v/>
      </c>
      <c r="F19" s="794"/>
      <c r="G19" s="794"/>
      <c r="H19" s="794"/>
      <c r="I19" s="794"/>
      <c r="J19" s="794"/>
      <c r="K19" s="794"/>
      <c r="L19" s="794"/>
      <c r="M19" s="794"/>
      <c r="N19" s="794"/>
      <c r="O19" s="794"/>
      <c r="P19" s="794"/>
      <c r="Q19" s="795" t="str">
        <f t="shared" si="1"/>
        <v/>
      </c>
      <c r="R19" s="795"/>
      <c r="S19" s="795"/>
      <c r="T19" s="796">
        <f>IF(ISNA(VLOOKUP(A19,入力シート!$B$32:$V$41,17,FALSE)),"",VLOOKUP(A19,入力シート!$B$32:$V$41,17,FALSE))</f>
        <v>0</v>
      </c>
      <c r="U19" s="796"/>
      <c r="V19" s="796"/>
      <c r="W19" s="796"/>
      <c r="X19" s="796"/>
      <c r="Y19" s="797" t="str">
        <f>IF(ISNA(VLOOKUP(A19,入力シート!$B$32:$BF$41,56,FALSE)),"",VLOOKUP(A19,入力シート!$B$32:$BF$41,56,FALSE))</f>
        <v/>
      </c>
      <c r="Z19" s="797"/>
      <c r="AA19" s="797"/>
      <c r="AB19" s="797"/>
      <c r="AC19" s="797"/>
      <c r="AD19" s="797"/>
      <c r="AE19" s="797"/>
      <c r="AF19" s="797"/>
      <c r="AG19" s="798">
        <f>IF(A19="","",VLOOKUP(A19,入力シート!A:N,14,FALSE))</f>
        <v>0</v>
      </c>
      <c r="AH19" s="798"/>
      <c r="AI19" s="798"/>
      <c r="AJ19" s="791" t="str">
        <f>IF(ISNA(VLOOKUP(A19,入力シート!$B$32:$BD$41,41,FALSE)),"",VLOOKUP(A19,入力シート!$B$32:$BD$41,41,FALSE))</f>
        <v/>
      </c>
      <c r="AK19" s="791"/>
      <c r="AL19" s="791"/>
      <c r="AM19" s="791"/>
      <c r="AN19" s="791" t="str">
        <f>IF(ISNA(VLOOKUP(A19,入力シート!$B$32:$BD$41,35,FALSE)),"",VLOOKUP(A19,入力シート!$B$32:$BD$41,35,FALSE))</f>
        <v/>
      </c>
      <c r="AO19" s="791"/>
      <c r="AP19" s="791"/>
      <c r="AQ19" s="791"/>
    </row>
    <row r="20" spans="1:43">
      <c r="A20" s="22">
        <v>10</v>
      </c>
      <c r="D20" s="87" t="str">
        <f>IF(E20="","","⑩")</f>
        <v/>
      </c>
      <c r="E20" s="794" t="str">
        <f>IF(VLOOKUP(A20,入力シート!$B$32:$L$41,3,FALSE)="","",VLOOKUP(A20,入力シート!$B$32:$L$41,3,FALSE))</f>
        <v/>
      </c>
      <c r="F20" s="794"/>
      <c r="G20" s="794"/>
      <c r="H20" s="794"/>
      <c r="I20" s="794"/>
      <c r="J20" s="794"/>
      <c r="K20" s="794"/>
      <c r="L20" s="794"/>
      <c r="M20" s="794"/>
      <c r="N20" s="794"/>
      <c r="O20" s="794"/>
      <c r="P20" s="794"/>
      <c r="Q20" s="795" t="str">
        <f t="shared" si="1"/>
        <v/>
      </c>
      <c r="R20" s="795"/>
      <c r="S20" s="795"/>
      <c r="T20" s="796">
        <f>IF(ISNA(VLOOKUP(A20,入力シート!$B$32:$V$41,17,FALSE)),"",VLOOKUP(A20,入力シート!$B$32:$V$41,17,FALSE))</f>
        <v>0</v>
      </c>
      <c r="U20" s="796"/>
      <c r="V20" s="796"/>
      <c r="W20" s="796"/>
      <c r="X20" s="796"/>
      <c r="Y20" s="797" t="str">
        <f>IF(ISNA(VLOOKUP(A20,入力シート!$B$32:$BF$41,56,FALSE)),"",VLOOKUP(A20,入力シート!$B$32:$BF$41,56,FALSE))</f>
        <v/>
      </c>
      <c r="Z20" s="797"/>
      <c r="AA20" s="797"/>
      <c r="AB20" s="797"/>
      <c r="AC20" s="797"/>
      <c r="AD20" s="797"/>
      <c r="AE20" s="797"/>
      <c r="AF20" s="797"/>
      <c r="AG20" s="798">
        <f>IF(A20="","",VLOOKUP(A20,入力シート!A:N,14,FALSE))</f>
        <v>0</v>
      </c>
      <c r="AH20" s="798"/>
      <c r="AI20" s="798"/>
      <c r="AJ20" s="791" t="str">
        <f>IF(ISNA(VLOOKUP(A20,入力シート!$B$32:$BD$41,41,FALSE)),"",VLOOKUP(A20,入力シート!$B$32:$BD$41,41,FALSE))</f>
        <v/>
      </c>
      <c r="AK20" s="791"/>
      <c r="AL20" s="791"/>
      <c r="AM20" s="791"/>
      <c r="AN20" s="791" t="str">
        <f>IF(ISNA(VLOOKUP(A20,入力シート!$B$32:$BD$41,35,FALSE)),"",VLOOKUP(A20,入力シート!$B$32:$BD$41,35,FALSE))</f>
        <v/>
      </c>
      <c r="AO20" s="791"/>
      <c r="AP20" s="791"/>
      <c r="AQ20" s="791"/>
    </row>
    <row r="21" spans="1:43">
      <c r="D21" s="87"/>
      <c r="E21" s="88"/>
      <c r="F21" s="88"/>
      <c r="G21" s="88"/>
      <c r="H21" s="88"/>
      <c r="I21" s="88"/>
      <c r="J21" s="88"/>
      <c r="K21" s="88"/>
      <c r="L21" s="88"/>
      <c r="M21" s="88"/>
      <c r="N21" s="88"/>
      <c r="O21" s="88"/>
      <c r="P21" s="88"/>
      <c r="Q21" s="88"/>
      <c r="R21" s="88"/>
      <c r="S21" s="88"/>
      <c r="T21" s="88"/>
      <c r="U21" s="88"/>
      <c r="AG21" s="798"/>
      <c r="AH21" s="798"/>
      <c r="AI21" s="798"/>
      <c r="AJ21" s="791"/>
      <c r="AK21" s="791"/>
      <c r="AL21" s="791"/>
      <c r="AM21" s="791"/>
      <c r="AN21" s="791"/>
      <c r="AO21" s="791"/>
      <c r="AP21" s="791"/>
      <c r="AQ21" s="791"/>
    </row>
    <row r="22" spans="1:43">
      <c r="C22" s="22" t="s">
        <v>345</v>
      </c>
    </row>
    <row r="23" spans="1:43">
      <c r="F23" s="791">
        <f>SUM(AJ11:AM20)</f>
        <v>0</v>
      </c>
      <c r="G23" s="791"/>
      <c r="H23" s="791"/>
      <c r="I23" s="791"/>
      <c r="J23" s="791"/>
      <c r="K23" s="791"/>
      <c r="L23" s="791"/>
      <c r="M23" s="791"/>
      <c r="N23" s="22" t="s">
        <v>243</v>
      </c>
      <c r="O23" s="778" t="s">
        <v>346</v>
      </c>
      <c r="P23" s="778"/>
      <c r="Q23" s="778"/>
      <c r="R23" s="778"/>
      <c r="S23" s="778"/>
      <c r="T23" s="778"/>
      <c r="U23" s="778"/>
      <c r="V23" s="792">
        <f>SUM(AN11:AQ20)</f>
        <v>0</v>
      </c>
      <c r="W23" s="792"/>
      <c r="X23" s="792"/>
      <c r="Y23" s="792"/>
      <c r="Z23" s="792"/>
      <c r="AA23" s="792"/>
      <c r="AD23" s="89"/>
      <c r="AE23" s="89"/>
    </row>
    <row r="24" spans="1:43">
      <c r="F24" s="90"/>
      <c r="G24" s="90"/>
      <c r="H24" s="90"/>
      <c r="I24" s="90"/>
      <c r="J24" s="90"/>
      <c r="K24" s="90"/>
      <c r="L24" s="90"/>
      <c r="M24" s="90"/>
      <c r="V24" s="791"/>
      <c r="W24" s="791"/>
      <c r="X24" s="791"/>
      <c r="Y24" s="791"/>
      <c r="Z24" s="791"/>
      <c r="AA24" s="791"/>
      <c r="AB24" s="90"/>
      <c r="AC24" s="90"/>
      <c r="AD24" s="89"/>
      <c r="AE24" s="89"/>
    </row>
    <row r="25" spans="1:43">
      <c r="C25" s="22" t="s">
        <v>347</v>
      </c>
    </row>
    <row r="26" spans="1:43">
      <c r="F26" s="793">
        <f>MAX(入力シート!AS32:AU41)</f>
        <v>0</v>
      </c>
      <c r="G26" s="793"/>
      <c r="H26" s="793"/>
      <c r="I26" s="793"/>
      <c r="J26" s="793"/>
      <c r="K26" s="793"/>
      <c r="L26" s="793"/>
      <c r="M26" s="793"/>
      <c r="N26" s="793"/>
    </row>
    <row r="28" spans="1:43">
      <c r="C28" s="22" t="s">
        <v>348</v>
      </c>
    </row>
    <row r="29" spans="1:43">
      <c r="D29" s="87" t="str">
        <f>D11</f>
        <v/>
      </c>
      <c r="E29" s="91"/>
      <c r="F29" s="789" t="str">
        <f>IF(D29="","",入力シート!P194)</f>
        <v/>
      </c>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91"/>
    </row>
    <row r="30" spans="1:43">
      <c r="D30" s="87" t="str">
        <f t="shared" ref="D30:D38" si="2">D12</f>
        <v/>
      </c>
      <c r="E30" s="91"/>
      <c r="F30" s="789" t="str">
        <f>IF(D30="","",入力シート!P195)</f>
        <v/>
      </c>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91"/>
    </row>
    <row r="31" spans="1:43">
      <c r="D31" s="87" t="str">
        <f t="shared" si="2"/>
        <v/>
      </c>
      <c r="E31" s="91"/>
      <c r="F31" s="789" t="str">
        <f>IF(D31="","",入力シート!P196)</f>
        <v/>
      </c>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91"/>
    </row>
    <row r="32" spans="1:43">
      <c r="D32" s="87" t="str">
        <f t="shared" si="2"/>
        <v/>
      </c>
      <c r="E32" s="91"/>
      <c r="F32" s="789" t="str">
        <f>IF(D32="","",入力シート!P197)</f>
        <v/>
      </c>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91"/>
    </row>
    <row r="33" spans="3:35">
      <c r="D33" s="87" t="str">
        <f t="shared" si="2"/>
        <v/>
      </c>
      <c r="E33" s="91"/>
      <c r="F33" s="789" t="str">
        <f>IF(D33="","",入力シート!P198)</f>
        <v/>
      </c>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91"/>
    </row>
    <row r="34" spans="3:35">
      <c r="D34" s="87" t="str">
        <f t="shared" si="2"/>
        <v/>
      </c>
      <c r="E34" s="91"/>
      <c r="F34" s="789" t="str">
        <f>IF(D34="","",入力シート!P199)</f>
        <v/>
      </c>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91"/>
    </row>
    <row r="35" spans="3:35">
      <c r="D35" s="87" t="str">
        <f t="shared" si="2"/>
        <v/>
      </c>
      <c r="E35" s="91"/>
      <c r="F35" s="789" t="str">
        <f>IF(D35="","",入力シート!P200)</f>
        <v/>
      </c>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91"/>
    </row>
    <row r="36" spans="3:35">
      <c r="D36" s="87" t="str">
        <f t="shared" si="2"/>
        <v/>
      </c>
      <c r="E36" s="91"/>
      <c r="F36" s="789" t="str">
        <f>IF(D36="","",入力シート!P201)</f>
        <v/>
      </c>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91"/>
    </row>
    <row r="37" spans="3:35">
      <c r="D37" s="87" t="str">
        <f t="shared" si="2"/>
        <v/>
      </c>
      <c r="E37" s="91"/>
      <c r="F37" s="789" t="str">
        <f>IF(D37="","",入力シート!P202)</f>
        <v/>
      </c>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91"/>
    </row>
    <row r="38" spans="3:35">
      <c r="D38" s="87" t="str">
        <f t="shared" si="2"/>
        <v/>
      </c>
      <c r="E38" s="91"/>
      <c r="F38" s="789" t="str">
        <f>IF(D38="","",入力シート!P203)</f>
        <v/>
      </c>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row>
    <row r="40" spans="3:35">
      <c r="C40" s="22" t="s">
        <v>349</v>
      </c>
    </row>
    <row r="41" spans="3:35">
      <c r="D41" s="87" t="str">
        <f>D11</f>
        <v/>
      </c>
      <c r="E41" s="91"/>
      <c r="F41" s="789" t="str">
        <f>IF(D41="","",入力シート!Z194)</f>
        <v/>
      </c>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91"/>
    </row>
    <row r="42" spans="3:35">
      <c r="D42" s="87" t="str">
        <f t="shared" ref="D42:D50" si="3">D12</f>
        <v/>
      </c>
      <c r="E42" s="91"/>
      <c r="F42" s="789" t="str">
        <f>IF(D42="","",入力シート!Z195)</f>
        <v/>
      </c>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91"/>
    </row>
    <row r="43" spans="3:35">
      <c r="D43" s="87" t="str">
        <f t="shared" si="3"/>
        <v/>
      </c>
      <c r="E43" s="91"/>
      <c r="F43" s="789" t="str">
        <f>IF(D43="","",入力シート!Z196)</f>
        <v/>
      </c>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91"/>
    </row>
    <row r="44" spans="3:35">
      <c r="D44" s="87" t="str">
        <f t="shared" si="3"/>
        <v/>
      </c>
      <c r="E44" s="91"/>
      <c r="F44" s="789" t="str">
        <f>IF(D44="","",入力シート!Z197)</f>
        <v/>
      </c>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91"/>
    </row>
    <row r="45" spans="3:35">
      <c r="D45" s="87" t="str">
        <f t="shared" si="3"/>
        <v/>
      </c>
      <c r="E45" s="91"/>
      <c r="F45" s="789" t="str">
        <f>IF(D45="","",入力シート!Z198)</f>
        <v/>
      </c>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91"/>
    </row>
    <row r="46" spans="3:35">
      <c r="D46" s="87" t="str">
        <f t="shared" si="3"/>
        <v/>
      </c>
      <c r="E46" s="91"/>
      <c r="F46" s="789" t="str">
        <f>IF(D46="","",入力シート!Z199)</f>
        <v/>
      </c>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91"/>
    </row>
    <row r="47" spans="3:35">
      <c r="D47" s="87" t="str">
        <f t="shared" si="3"/>
        <v/>
      </c>
      <c r="E47" s="91"/>
      <c r="F47" s="789" t="str">
        <f>IF(D47="","",入力シート!Z200)</f>
        <v/>
      </c>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c r="AI47" s="91"/>
    </row>
    <row r="48" spans="3:35">
      <c r="D48" s="87" t="str">
        <f t="shared" si="3"/>
        <v/>
      </c>
      <c r="E48" s="91"/>
      <c r="F48" s="789" t="str">
        <f>IF(D48="","",入力シート!Z201)</f>
        <v/>
      </c>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91"/>
    </row>
    <row r="49" spans="3:35">
      <c r="D49" s="87" t="str">
        <f t="shared" si="3"/>
        <v/>
      </c>
      <c r="E49" s="91"/>
      <c r="F49" s="789" t="str">
        <f>IF(D49="","",入力シート!Z202)</f>
        <v/>
      </c>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c r="AH49" s="789"/>
      <c r="AI49" s="91"/>
    </row>
    <row r="50" spans="3:35">
      <c r="D50" s="87" t="str">
        <f t="shared" si="3"/>
        <v/>
      </c>
      <c r="E50" s="91"/>
      <c r="F50" s="789" t="str">
        <f>IF(D50="","",入力シート!Z203)</f>
        <v/>
      </c>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c r="AH50" s="789"/>
    </row>
    <row r="52" spans="3:35">
      <c r="C52" s="22" t="s">
        <v>350</v>
      </c>
    </row>
    <row r="53" spans="3:35">
      <c r="F53" s="788" t="s">
        <v>351</v>
      </c>
      <c r="G53" s="788"/>
      <c r="H53" s="788"/>
      <c r="I53" s="788"/>
      <c r="J53" s="788"/>
      <c r="K53" s="788"/>
      <c r="L53" s="788"/>
      <c r="M53" s="788"/>
    </row>
    <row r="54" spans="3:35">
      <c r="F54" s="92"/>
      <c r="G54" s="92"/>
      <c r="H54" s="92"/>
      <c r="I54" s="92"/>
      <c r="J54" s="92"/>
      <c r="K54" s="92"/>
      <c r="L54" s="92"/>
      <c r="M54" s="92"/>
    </row>
    <row r="56" spans="3:35">
      <c r="D56" s="144" t="s">
        <v>352</v>
      </c>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row>
    <row r="57" spans="3:35">
      <c r="D57" s="790">
        <f>入力シート!F205</f>
        <v>0</v>
      </c>
      <c r="E57" s="790"/>
      <c r="F57" s="790"/>
      <c r="G57" s="790"/>
      <c r="H57" s="790"/>
      <c r="I57" s="790"/>
      <c r="J57" s="790"/>
      <c r="K57" s="790"/>
      <c r="L57" s="778" t="s">
        <v>353</v>
      </c>
      <c r="M57" s="778"/>
      <c r="N57" s="778"/>
      <c r="O57" s="778"/>
    </row>
    <row r="58" spans="3:35">
      <c r="E58" s="788" t="s">
        <v>354</v>
      </c>
      <c r="F58" s="788"/>
      <c r="G58" s="788"/>
      <c r="H58" s="788"/>
      <c r="I58" s="788"/>
      <c r="J58" s="788"/>
      <c r="K58" s="91"/>
      <c r="L58" s="91"/>
    </row>
    <row r="59" spans="3:35">
      <c r="F59" s="469" t="s">
        <v>355</v>
      </c>
      <c r="G59" s="469"/>
      <c r="H59" s="469"/>
      <c r="I59" s="469"/>
      <c r="J59" s="778">
        <f>入力シート!F206</f>
        <v>0</v>
      </c>
      <c r="K59" s="778"/>
      <c r="L59" s="778"/>
      <c r="M59" s="778"/>
      <c r="N59" s="778"/>
      <c r="O59" s="778"/>
      <c r="P59" s="778"/>
      <c r="Q59" s="8"/>
      <c r="R59" s="8"/>
      <c r="S59" s="8"/>
      <c r="T59" s="469" t="s">
        <v>356</v>
      </c>
      <c r="U59" s="469"/>
      <c r="V59" s="469"/>
      <c r="W59" s="469"/>
      <c r="X59" s="778">
        <f>入力シート!Q206</f>
        <v>0</v>
      </c>
      <c r="Y59" s="778"/>
      <c r="Z59" s="778"/>
      <c r="AA59" s="778"/>
      <c r="AB59" s="778"/>
      <c r="AC59" s="778"/>
      <c r="AD59" s="778"/>
      <c r="AE59" s="778"/>
      <c r="AF59" s="93"/>
      <c r="AG59" s="8"/>
      <c r="AH59" s="8"/>
    </row>
    <row r="60" spans="3:35">
      <c r="F60" s="84"/>
      <c r="G60" s="84"/>
      <c r="H60" s="84"/>
      <c r="I60" s="84"/>
      <c r="T60" s="84"/>
      <c r="U60" s="84"/>
      <c r="V60" s="84"/>
      <c r="W60" s="84"/>
      <c r="AF60" s="11"/>
    </row>
    <row r="61" spans="3:35">
      <c r="F61" s="469" t="s">
        <v>355</v>
      </c>
      <c r="G61" s="469"/>
      <c r="H61" s="469"/>
      <c r="I61" s="469"/>
      <c r="J61" s="778">
        <f>入力シート!F207</f>
        <v>0</v>
      </c>
      <c r="K61" s="778"/>
      <c r="L61" s="778"/>
      <c r="M61" s="778"/>
      <c r="N61" s="778"/>
      <c r="O61" s="778"/>
      <c r="P61" s="778"/>
      <c r="Q61" s="8"/>
      <c r="R61" s="8"/>
      <c r="S61" s="8"/>
      <c r="T61" s="469" t="s">
        <v>356</v>
      </c>
      <c r="U61" s="469"/>
      <c r="V61" s="469"/>
      <c r="W61" s="469"/>
      <c r="X61" s="778">
        <f>入力シート!Q207</f>
        <v>0</v>
      </c>
      <c r="Y61" s="778"/>
      <c r="Z61" s="778"/>
      <c r="AA61" s="778"/>
      <c r="AB61" s="778"/>
      <c r="AC61" s="778"/>
      <c r="AD61" s="778"/>
      <c r="AE61" s="778"/>
      <c r="AF61" s="93"/>
      <c r="AG61" s="8"/>
      <c r="AH61" s="8"/>
    </row>
    <row r="62" spans="3:35">
      <c r="F62" s="84"/>
      <c r="G62" s="84"/>
      <c r="H62" s="84"/>
      <c r="I62" s="84"/>
      <c r="J62" s="8"/>
      <c r="K62" s="8"/>
      <c r="L62" s="8"/>
      <c r="M62" s="8"/>
      <c r="N62" s="8"/>
      <c r="O62" s="8"/>
      <c r="P62" s="8"/>
      <c r="Q62" s="8"/>
      <c r="R62" s="8"/>
      <c r="S62" s="8"/>
      <c r="T62" s="84"/>
      <c r="U62" s="84"/>
      <c r="V62" s="84"/>
      <c r="W62" s="84"/>
      <c r="X62" s="8"/>
      <c r="Y62" s="8"/>
      <c r="Z62" s="8"/>
      <c r="AA62" s="8"/>
      <c r="AB62" s="8"/>
      <c r="AC62" s="8"/>
      <c r="AD62" s="8"/>
      <c r="AE62" s="8"/>
      <c r="AF62" s="8"/>
      <c r="AG62" s="8"/>
      <c r="AH62" s="8"/>
    </row>
    <row r="63" spans="3:35">
      <c r="F63" s="84"/>
      <c r="G63" s="84"/>
      <c r="H63" s="84"/>
      <c r="I63" s="84"/>
      <c r="J63" s="8"/>
      <c r="K63" s="8"/>
      <c r="L63" s="8"/>
      <c r="M63" s="8"/>
      <c r="N63" s="8"/>
      <c r="O63" s="8"/>
      <c r="P63" s="8"/>
      <c r="Q63" s="8"/>
      <c r="R63" s="8"/>
      <c r="S63" s="8"/>
      <c r="T63" s="84"/>
      <c r="U63" s="84"/>
      <c r="V63" s="84"/>
      <c r="W63" s="84"/>
      <c r="X63" s="8"/>
      <c r="Y63" s="8"/>
      <c r="Z63" s="8"/>
      <c r="AA63" s="8"/>
      <c r="AB63" s="8"/>
      <c r="AC63" s="8"/>
      <c r="AD63" s="8"/>
      <c r="AE63" s="8"/>
      <c r="AF63" s="8"/>
      <c r="AG63" s="8"/>
      <c r="AH63" s="8"/>
    </row>
    <row r="64" spans="3:35">
      <c r="F64" s="84"/>
      <c r="G64" s="84"/>
      <c r="H64" s="84"/>
      <c r="I64" s="84"/>
      <c r="J64" s="8"/>
      <c r="K64" s="8"/>
      <c r="L64" s="8"/>
      <c r="M64" s="8"/>
      <c r="N64" s="8"/>
      <c r="O64" s="8"/>
      <c r="P64" s="8"/>
      <c r="Q64" s="8"/>
      <c r="R64" s="8"/>
      <c r="S64" s="8"/>
      <c r="T64" s="84"/>
      <c r="U64" s="84"/>
      <c r="V64" s="84"/>
      <c r="W64" s="84"/>
      <c r="X64" s="8"/>
      <c r="Y64" s="8"/>
      <c r="Z64" s="8"/>
      <c r="AA64" s="8"/>
      <c r="AB64" s="8"/>
      <c r="AC64" s="8"/>
      <c r="AD64" s="8"/>
      <c r="AE64" s="8"/>
      <c r="AF64" s="8"/>
      <c r="AG64" s="8"/>
      <c r="AH64" s="8"/>
    </row>
    <row r="65" spans="2:35">
      <c r="F65" s="84"/>
      <c r="G65" s="84"/>
      <c r="H65" s="84"/>
      <c r="I65" s="84"/>
      <c r="J65" s="8"/>
      <c r="K65" s="8"/>
      <c r="L65" s="8"/>
      <c r="M65" s="8"/>
      <c r="N65" s="8"/>
      <c r="O65" s="8"/>
      <c r="P65" s="8"/>
      <c r="Q65" s="8"/>
      <c r="R65" s="8"/>
      <c r="S65" s="8"/>
      <c r="T65" s="84"/>
      <c r="U65" s="84"/>
      <c r="V65" s="84"/>
      <c r="W65" s="84"/>
      <c r="X65" s="8"/>
      <c r="Y65" s="8"/>
      <c r="Z65" s="8"/>
      <c r="AA65" s="8"/>
      <c r="AB65" s="8"/>
      <c r="AC65" s="8"/>
      <c r="AD65" s="8"/>
      <c r="AE65" s="8"/>
      <c r="AF65" s="8"/>
      <c r="AG65" s="8"/>
      <c r="AH65" s="8"/>
    </row>
    <row r="66" spans="2:35">
      <c r="B66" s="786" t="s">
        <v>357</v>
      </c>
      <c r="C66" s="786"/>
      <c r="D66" s="787" t="s">
        <v>358</v>
      </c>
      <c r="E66" s="787"/>
      <c r="F66" s="787"/>
      <c r="G66" s="787"/>
      <c r="H66" s="787"/>
      <c r="I66" s="787"/>
      <c r="J66" s="787"/>
      <c r="K66" s="787"/>
      <c r="L66" s="787"/>
      <c r="M66" s="787"/>
      <c r="N66" s="787"/>
      <c r="O66" s="787"/>
      <c r="P66" s="787"/>
      <c r="Q66" s="787"/>
      <c r="R66" s="787"/>
      <c r="S66" s="787"/>
      <c r="T66" s="787"/>
      <c r="U66" s="787"/>
      <c r="V66" s="787"/>
      <c r="W66" s="787"/>
      <c r="X66" s="787"/>
      <c r="Y66" s="787"/>
      <c r="Z66" s="787"/>
      <c r="AA66" s="787"/>
      <c r="AB66" s="787"/>
      <c r="AC66" s="787"/>
      <c r="AD66" s="787"/>
      <c r="AE66" s="787"/>
      <c r="AF66" s="787"/>
      <c r="AG66" s="787"/>
      <c r="AH66" s="787"/>
      <c r="AI66" s="787"/>
    </row>
    <row r="67" spans="2:35">
      <c r="B67" s="94"/>
      <c r="C67" s="94"/>
      <c r="D67" s="787"/>
      <c r="E67" s="787"/>
      <c r="F67" s="787"/>
      <c r="G67" s="787"/>
      <c r="H67" s="787"/>
      <c r="I67" s="787"/>
      <c r="J67" s="787"/>
      <c r="K67" s="787"/>
      <c r="L67" s="787"/>
      <c r="M67" s="787"/>
      <c r="N67" s="787"/>
      <c r="O67" s="787"/>
      <c r="P67" s="787"/>
      <c r="Q67" s="787"/>
      <c r="R67" s="787"/>
      <c r="S67" s="787"/>
      <c r="T67" s="787"/>
      <c r="U67" s="787"/>
      <c r="V67" s="787"/>
      <c r="W67" s="787"/>
      <c r="X67" s="787"/>
      <c r="Y67" s="787"/>
      <c r="Z67" s="787"/>
      <c r="AA67" s="787"/>
      <c r="AB67" s="787"/>
      <c r="AC67" s="787"/>
      <c r="AD67" s="787"/>
      <c r="AE67" s="787"/>
      <c r="AF67" s="787"/>
      <c r="AG67" s="787"/>
      <c r="AH67" s="787"/>
      <c r="AI67" s="787"/>
    </row>
    <row r="68" spans="2:35">
      <c r="B68" s="95"/>
      <c r="C68" s="95"/>
      <c r="D68" s="787"/>
      <c r="E68" s="787"/>
      <c r="F68" s="787"/>
      <c r="G68" s="787"/>
      <c r="H68" s="787"/>
      <c r="I68" s="787"/>
      <c r="J68" s="787"/>
      <c r="K68" s="787"/>
      <c r="L68" s="787"/>
      <c r="M68" s="787"/>
      <c r="N68" s="787"/>
      <c r="O68" s="787"/>
      <c r="P68" s="787"/>
      <c r="Q68" s="787"/>
      <c r="R68" s="787"/>
      <c r="S68" s="787"/>
      <c r="T68" s="787"/>
      <c r="U68" s="787"/>
      <c r="V68" s="787"/>
      <c r="W68" s="787"/>
      <c r="X68" s="787"/>
      <c r="Y68" s="787"/>
      <c r="Z68" s="787"/>
      <c r="AA68" s="787"/>
      <c r="AB68" s="787"/>
      <c r="AC68" s="787"/>
      <c r="AD68" s="787"/>
      <c r="AE68" s="787"/>
      <c r="AF68" s="787"/>
      <c r="AG68" s="787"/>
      <c r="AH68" s="787"/>
      <c r="AI68" s="787"/>
    </row>
  </sheetData>
  <sheetProtection sheet="1" selectLockedCells="1" selectUnlockedCells="1"/>
  <mergeCells count="11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F29:AH29"/>
    <mergeCell ref="F35:AH35"/>
    <mergeCell ref="F36:AH36"/>
    <mergeCell ref="F37:AH37"/>
    <mergeCell ref="F32:AH32"/>
    <mergeCell ref="F33:AH33"/>
    <mergeCell ref="F34:AH34"/>
    <mergeCell ref="F30:AH30"/>
    <mergeCell ref="F31:AH31"/>
    <mergeCell ref="F38:AH38"/>
    <mergeCell ref="F41:AH41"/>
    <mergeCell ref="F47:AH47"/>
    <mergeCell ref="F48:AH48"/>
    <mergeCell ref="F49:AH49"/>
    <mergeCell ref="F50:AH50"/>
    <mergeCell ref="F53:M53"/>
    <mergeCell ref="D56:AI56"/>
    <mergeCell ref="D57:K57"/>
    <mergeCell ref="L57:O57"/>
    <mergeCell ref="F44:AH44"/>
    <mergeCell ref="F45:AH45"/>
    <mergeCell ref="F46:AH46"/>
    <mergeCell ref="F42:AH42"/>
    <mergeCell ref="F43:AH43"/>
    <mergeCell ref="B66:C66"/>
    <mergeCell ref="D66:AI68"/>
    <mergeCell ref="E58:J58"/>
    <mergeCell ref="F59:I59"/>
    <mergeCell ref="J59:P59"/>
    <mergeCell ref="T59:W59"/>
    <mergeCell ref="X59:AE59"/>
    <mergeCell ref="F61:I61"/>
    <mergeCell ref="J61:P61"/>
    <mergeCell ref="T61:W61"/>
    <mergeCell ref="X61:AE61"/>
  </mergeCells>
  <phoneticPr fontId="4"/>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2FE9-4AA6-4571-B2F8-41CE542E858F}">
  <sheetPr>
    <tabColor theme="0" tint="-0.499984740745262"/>
  </sheetPr>
  <dimension ref="A1:AQ68"/>
  <sheetViews>
    <sheetView showZeros="0" view="pageBreakPreview" zoomScaleNormal="90" zoomScaleSheetLayoutView="100" workbookViewId="0"/>
  </sheetViews>
  <sheetFormatPr defaultColWidth="2.42578125" defaultRowHeight="18.75"/>
  <cols>
    <col min="1" max="1" width="4.28515625" style="22" bestFit="1" customWidth="1"/>
    <col min="2" max="4" width="2.42578125" style="22"/>
    <col min="5" max="19" width="2.42578125" style="22" customWidth="1"/>
    <col min="20" max="16384" width="2.42578125" style="22"/>
  </cols>
  <sheetData>
    <row r="1" spans="1:43">
      <c r="B1" s="783" t="s">
        <v>339</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row>
    <row r="2" spans="1:43">
      <c r="B2" s="783" t="s">
        <v>359</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row>
    <row r="6" spans="1:43" ht="22.5" customHeight="1">
      <c r="B6" s="782" t="s">
        <v>341</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row>
    <row r="7" spans="1:43">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10" spans="1:43">
      <c r="A10" s="8" t="s">
        <v>342</v>
      </c>
      <c r="B10" s="8"/>
      <c r="C10" s="22" t="s">
        <v>360</v>
      </c>
      <c r="AJ10" s="778" t="s">
        <v>344</v>
      </c>
      <c r="AK10" s="778"/>
      <c r="AL10" s="778"/>
      <c r="AM10" s="778"/>
      <c r="AN10" s="778" t="s">
        <v>100</v>
      </c>
      <c r="AO10" s="778"/>
      <c r="AP10" s="778"/>
      <c r="AQ10" s="778"/>
    </row>
    <row r="11" spans="1:43" ht="13.5" customHeight="1">
      <c r="A11" s="22">
        <v>1</v>
      </c>
      <c r="D11" s="87" t="str">
        <f>IF(E11="","","①")</f>
        <v/>
      </c>
      <c r="E11" s="794" t="str">
        <f>IF(VLOOKUP(A11,入力シート!$B$83:$BF$92,3,FALSE)="","",VLOOKUP(A11,入力シート!$B$83:$BF$92,3,FALSE))</f>
        <v/>
      </c>
      <c r="F11" s="794"/>
      <c r="G11" s="794"/>
      <c r="H11" s="794"/>
      <c r="I11" s="794"/>
      <c r="J11" s="794"/>
      <c r="K11" s="794"/>
      <c r="L11" s="794"/>
      <c r="M11" s="794"/>
      <c r="N11" s="794"/>
      <c r="O11" s="794"/>
      <c r="P11" s="794"/>
      <c r="Q11" s="795"/>
      <c r="R11" s="795"/>
      <c r="S11" s="795"/>
      <c r="T11" s="796" t="str">
        <f>IF(ISNA(VLOOKUP(A11,入力シート!$B$83:$BF$92,28,FALSE)),"",VLOOKUP(A11,入力シート!$B$83:$BF$92,28,FALSE))</f>
        <v/>
      </c>
      <c r="U11" s="796"/>
      <c r="V11" s="796"/>
      <c r="W11" s="796"/>
      <c r="X11" s="796"/>
      <c r="Y11" s="797"/>
      <c r="Z11" s="797"/>
      <c r="AA11" s="797"/>
      <c r="AB11" s="797"/>
      <c r="AC11" s="797"/>
      <c r="AD11" s="797"/>
      <c r="AE11" s="797"/>
      <c r="AF11" s="797"/>
      <c r="AG11" s="798"/>
      <c r="AH11" s="798"/>
      <c r="AI11" s="798"/>
      <c r="AJ11" s="791" t="str">
        <f>IF(ISNA(VLOOKUP(A11,入力シート!$B$83:$BF$92,43,FALSE)),"",VLOOKUP(A11,入力シート!$B$83:$BF$92,43,FALSE))</f>
        <v/>
      </c>
      <c r="AK11" s="791"/>
      <c r="AL11" s="791"/>
      <c r="AM11" s="791"/>
      <c r="AN11" s="791" t="str">
        <f>IF(ISNA(VLOOKUP(A11,入力シート!$B$83:$BF$92,38,FALSE)),"",VLOOKUP(A11,入力シート!$B$83:$BF$92,38,FALSE))</f>
        <v/>
      </c>
      <c r="AO11" s="791"/>
      <c r="AP11" s="791"/>
      <c r="AQ11" s="791"/>
    </row>
    <row r="12" spans="1:43" ht="13.5" customHeight="1">
      <c r="A12" s="22">
        <v>2</v>
      </c>
      <c r="D12" s="87" t="str">
        <f>IF(E12="","","②")</f>
        <v/>
      </c>
      <c r="E12" s="794" t="str">
        <f>IF(VLOOKUP(A12,入力シート!$B$83:$BF$92,3,FALSE)="","",VLOOKUP(A12,入力シート!$B$83:$BF$92,3,FALSE))</f>
        <v/>
      </c>
      <c r="F12" s="794"/>
      <c r="G12" s="794"/>
      <c r="H12" s="794"/>
      <c r="I12" s="794"/>
      <c r="J12" s="794"/>
      <c r="K12" s="794"/>
      <c r="L12" s="794"/>
      <c r="M12" s="794"/>
      <c r="N12" s="794"/>
      <c r="O12" s="794"/>
      <c r="P12" s="794"/>
      <c r="Q12" s="795"/>
      <c r="R12" s="795"/>
      <c r="S12" s="795"/>
      <c r="T12" s="796" t="str">
        <f>IF(ISNA(VLOOKUP(A12,入力シート!$B$83:$BF$92,28,FALSE)),"",VLOOKUP(A12,入力シート!$B$83:$BF$92,28,FALSE))</f>
        <v/>
      </c>
      <c r="U12" s="796"/>
      <c r="V12" s="796"/>
      <c r="W12" s="796"/>
      <c r="X12" s="796"/>
      <c r="Y12" s="797"/>
      <c r="Z12" s="797"/>
      <c r="AA12" s="797"/>
      <c r="AB12" s="797"/>
      <c r="AC12" s="797"/>
      <c r="AD12" s="797"/>
      <c r="AE12" s="797"/>
      <c r="AF12" s="797"/>
      <c r="AG12" s="798"/>
      <c r="AH12" s="798"/>
      <c r="AI12" s="798"/>
      <c r="AJ12" s="791" t="str">
        <f>IF(ISNA(VLOOKUP(A12,入力シート!$B$83:$BF$92,43,FALSE)),"",VLOOKUP(A12,入力シート!$B$83:$BF$92,43,FALSE))</f>
        <v/>
      </c>
      <c r="AK12" s="791"/>
      <c r="AL12" s="791"/>
      <c r="AM12" s="791"/>
      <c r="AN12" s="791" t="str">
        <f>IF(ISNA(VLOOKUP(A12,入力シート!$B$83:$BF$92,38,FALSE)),"",VLOOKUP(A12,入力シート!$B$83:$BF$92,38,FALSE))</f>
        <v/>
      </c>
      <c r="AO12" s="791"/>
      <c r="AP12" s="791"/>
      <c r="AQ12" s="791"/>
    </row>
    <row r="13" spans="1:43" ht="13.5" customHeight="1">
      <c r="A13" s="22">
        <v>3</v>
      </c>
      <c r="D13" s="87" t="str">
        <f>IF(E13="","","③")</f>
        <v/>
      </c>
      <c r="E13" s="794" t="str">
        <f>IF(VLOOKUP(A13,入力シート!$B$83:$BF$92,3,FALSE)="","",VLOOKUP(A13,入力シート!$B$83:$BF$92,3,FALSE))</f>
        <v/>
      </c>
      <c r="F13" s="794"/>
      <c r="G13" s="794"/>
      <c r="H13" s="794"/>
      <c r="I13" s="794"/>
      <c r="J13" s="794"/>
      <c r="K13" s="794"/>
      <c r="L13" s="794"/>
      <c r="M13" s="794"/>
      <c r="N13" s="794"/>
      <c r="O13" s="794"/>
      <c r="P13" s="794"/>
      <c r="Q13" s="795"/>
      <c r="R13" s="795"/>
      <c r="S13" s="795"/>
      <c r="T13" s="796" t="str">
        <f>IF(ISNA(VLOOKUP(A13,入力シート!$B$83:$BF$92,28,FALSE)),"",VLOOKUP(A13,入力シート!$B$83:$BF$92,28,FALSE))</f>
        <v/>
      </c>
      <c r="U13" s="796"/>
      <c r="V13" s="796"/>
      <c r="W13" s="796"/>
      <c r="X13" s="796"/>
      <c r="Y13" s="797"/>
      <c r="Z13" s="797"/>
      <c r="AA13" s="797"/>
      <c r="AB13" s="797"/>
      <c r="AC13" s="797"/>
      <c r="AD13" s="797"/>
      <c r="AE13" s="797"/>
      <c r="AF13" s="797"/>
      <c r="AG13" s="798"/>
      <c r="AH13" s="798"/>
      <c r="AI13" s="798"/>
      <c r="AJ13" s="791" t="str">
        <f>IF(ISNA(VLOOKUP(A13,入力シート!$B$83:$BF$92,43,FALSE)),"",VLOOKUP(A13,入力シート!$B$83:$BF$92,43,FALSE))</f>
        <v/>
      </c>
      <c r="AK13" s="791"/>
      <c r="AL13" s="791"/>
      <c r="AM13" s="791"/>
      <c r="AN13" s="791" t="str">
        <f>IF(ISNA(VLOOKUP(A13,入力シート!$B$83:$BF$92,38,FALSE)),"",VLOOKUP(A13,入力シート!$B$83:$BF$92,38,FALSE))</f>
        <v/>
      </c>
      <c r="AO13" s="791"/>
      <c r="AP13" s="791"/>
      <c r="AQ13" s="791"/>
    </row>
    <row r="14" spans="1:43" ht="13.5" customHeight="1">
      <c r="A14" s="22">
        <v>4</v>
      </c>
      <c r="D14" s="87" t="str">
        <f>IF(E14="","","④")</f>
        <v/>
      </c>
      <c r="E14" s="794" t="str">
        <f>IF(VLOOKUP(A14,入力シート!$B$83:$BF$92,3,FALSE)="","",VLOOKUP(A14,入力シート!$B$83:$BF$92,3,FALSE))</f>
        <v/>
      </c>
      <c r="F14" s="794"/>
      <c r="G14" s="794"/>
      <c r="H14" s="794"/>
      <c r="I14" s="794"/>
      <c r="J14" s="794"/>
      <c r="K14" s="794"/>
      <c r="L14" s="794"/>
      <c r="M14" s="794"/>
      <c r="N14" s="794"/>
      <c r="O14" s="794"/>
      <c r="P14" s="794"/>
      <c r="Q14" s="795"/>
      <c r="R14" s="795"/>
      <c r="S14" s="795"/>
      <c r="T14" s="796" t="str">
        <f>IF(ISNA(VLOOKUP(A14,入力シート!$B$83:$BF$92,28,FALSE)),"",VLOOKUP(A14,入力シート!$B$83:$BF$92,28,FALSE))</f>
        <v/>
      </c>
      <c r="U14" s="796"/>
      <c r="V14" s="796"/>
      <c r="W14" s="796"/>
      <c r="X14" s="796"/>
      <c r="Y14" s="797"/>
      <c r="Z14" s="797"/>
      <c r="AA14" s="797"/>
      <c r="AB14" s="797"/>
      <c r="AC14" s="797"/>
      <c r="AD14" s="797"/>
      <c r="AE14" s="797"/>
      <c r="AF14" s="797"/>
      <c r="AG14" s="798"/>
      <c r="AH14" s="798"/>
      <c r="AI14" s="798"/>
      <c r="AJ14" s="791" t="str">
        <f>IF(ISNA(VLOOKUP(A14,入力シート!$B$83:$BF$92,43,FALSE)),"",VLOOKUP(A14,入力シート!$B$83:$BF$92,43,FALSE))</f>
        <v/>
      </c>
      <c r="AK14" s="791"/>
      <c r="AL14" s="791"/>
      <c r="AM14" s="791"/>
      <c r="AN14" s="791" t="str">
        <f>IF(ISNA(VLOOKUP(A14,入力シート!$B$83:$BF$92,38,FALSE)),"",VLOOKUP(A14,入力シート!$B$83:$BF$92,38,FALSE))</f>
        <v/>
      </c>
      <c r="AO14" s="791"/>
      <c r="AP14" s="791"/>
      <c r="AQ14" s="791"/>
    </row>
    <row r="15" spans="1:43" ht="13.5" customHeight="1">
      <c r="A15" s="22">
        <v>5</v>
      </c>
      <c r="D15" s="87" t="str">
        <f>IF(E15="","","⑤")</f>
        <v/>
      </c>
      <c r="E15" s="794" t="str">
        <f>IF(VLOOKUP(A15,入力シート!$B$83:$BF$92,3,FALSE)="","",VLOOKUP(A15,入力シート!$B$83:$BF$92,3,FALSE))</f>
        <v/>
      </c>
      <c r="F15" s="794"/>
      <c r="G15" s="794"/>
      <c r="H15" s="794"/>
      <c r="I15" s="794"/>
      <c r="J15" s="794"/>
      <c r="K15" s="794"/>
      <c r="L15" s="794"/>
      <c r="M15" s="794"/>
      <c r="N15" s="794"/>
      <c r="O15" s="794"/>
      <c r="P15" s="794"/>
      <c r="Q15" s="795"/>
      <c r="R15" s="795"/>
      <c r="S15" s="795"/>
      <c r="T15" s="796" t="str">
        <f>IF(ISNA(VLOOKUP(A15,入力シート!$B$83:$BF$92,28,FALSE)),"",VLOOKUP(A15,入力シート!$B$83:$BF$92,28,FALSE))</f>
        <v/>
      </c>
      <c r="U15" s="796"/>
      <c r="V15" s="796"/>
      <c r="W15" s="796"/>
      <c r="X15" s="796"/>
      <c r="Y15" s="797"/>
      <c r="Z15" s="797"/>
      <c r="AA15" s="797"/>
      <c r="AB15" s="797"/>
      <c r="AC15" s="797"/>
      <c r="AD15" s="797"/>
      <c r="AE15" s="797"/>
      <c r="AF15" s="797"/>
      <c r="AG15" s="798"/>
      <c r="AH15" s="798"/>
      <c r="AI15" s="798"/>
      <c r="AJ15" s="791" t="str">
        <f>IF(ISNA(VLOOKUP(A15,入力シート!$B$83:$BF$92,43,FALSE)),"",VLOOKUP(A15,入力シート!$B$83:$BF$92,43,FALSE))</f>
        <v/>
      </c>
      <c r="AK15" s="791"/>
      <c r="AL15" s="791"/>
      <c r="AM15" s="791"/>
      <c r="AN15" s="791" t="str">
        <f>IF(ISNA(VLOOKUP(A15,入力シート!$B$83:$BF$92,38,FALSE)),"",VLOOKUP(A15,入力シート!$B$83:$BF$92,38,FALSE))</f>
        <v/>
      </c>
      <c r="AO15" s="791"/>
      <c r="AP15" s="791"/>
      <c r="AQ15" s="791"/>
    </row>
    <row r="16" spans="1:43" ht="13.5" customHeight="1">
      <c r="A16" s="22">
        <v>6</v>
      </c>
      <c r="D16" s="87" t="str">
        <f>IF(E16="","","⑥")</f>
        <v/>
      </c>
      <c r="E16" s="794" t="str">
        <f>IF(VLOOKUP(A16,入力シート!$B$83:$BF$92,3,FALSE)="","",VLOOKUP(A16,入力シート!$B$83:$BF$92,3,FALSE))</f>
        <v/>
      </c>
      <c r="F16" s="794"/>
      <c r="G16" s="794"/>
      <c r="H16" s="794"/>
      <c r="I16" s="794"/>
      <c r="J16" s="794"/>
      <c r="K16" s="794"/>
      <c r="L16" s="794"/>
      <c r="M16" s="794"/>
      <c r="N16" s="794"/>
      <c r="O16" s="794"/>
      <c r="P16" s="794"/>
      <c r="Q16" s="795"/>
      <c r="R16" s="795"/>
      <c r="S16" s="795"/>
      <c r="T16" s="796" t="str">
        <f>IF(ISNA(VLOOKUP(A16,入力シート!$B$83:$BF$92,28,FALSE)),"",VLOOKUP(A16,入力シート!$B$83:$BF$92,28,FALSE))</f>
        <v/>
      </c>
      <c r="U16" s="796"/>
      <c r="V16" s="796"/>
      <c r="W16" s="796"/>
      <c r="X16" s="796"/>
      <c r="Y16" s="797"/>
      <c r="Z16" s="797"/>
      <c r="AA16" s="797"/>
      <c r="AB16" s="797"/>
      <c r="AC16" s="797"/>
      <c r="AD16" s="797"/>
      <c r="AE16" s="797"/>
      <c r="AF16" s="797"/>
      <c r="AG16" s="798"/>
      <c r="AH16" s="798"/>
      <c r="AI16" s="798"/>
      <c r="AJ16" s="791" t="str">
        <f>IF(ISNA(VLOOKUP(A16,入力シート!$B$83:$BF$92,43,FALSE)),"",VLOOKUP(A16,入力シート!$B$83:$BF$92,43,FALSE))</f>
        <v/>
      </c>
      <c r="AK16" s="791"/>
      <c r="AL16" s="791"/>
      <c r="AM16" s="791"/>
      <c r="AN16" s="791" t="str">
        <f>IF(ISNA(VLOOKUP(A16,入力シート!$B$83:$BF$92,38,FALSE)),"",VLOOKUP(A16,入力シート!$B$83:$BF$92,38,FALSE))</f>
        <v/>
      </c>
      <c r="AO16" s="791"/>
      <c r="AP16" s="791"/>
      <c r="AQ16" s="791"/>
    </row>
    <row r="17" spans="1:43" ht="13.5" customHeight="1">
      <c r="A17" s="22">
        <v>7</v>
      </c>
      <c r="D17" s="87" t="str">
        <f>IF(E17="","","⑦")</f>
        <v/>
      </c>
      <c r="E17" s="794" t="str">
        <f>IF(VLOOKUP(A17,入力シート!$B$83:$BF$92,3,FALSE)="","",VLOOKUP(A17,入力シート!$B$83:$BF$92,3,FALSE))</f>
        <v/>
      </c>
      <c r="F17" s="794"/>
      <c r="G17" s="794"/>
      <c r="H17" s="794"/>
      <c r="I17" s="794"/>
      <c r="J17" s="794"/>
      <c r="K17" s="794"/>
      <c r="L17" s="794"/>
      <c r="M17" s="794"/>
      <c r="N17" s="794"/>
      <c r="O17" s="794"/>
      <c r="P17" s="794"/>
      <c r="Q17" s="795"/>
      <c r="R17" s="795"/>
      <c r="S17" s="795"/>
      <c r="T17" s="796" t="str">
        <f>IF(ISNA(VLOOKUP(A17,入力シート!$B$83:$BF$92,28,FALSE)),"",VLOOKUP(A17,入力シート!$B$83:$BF$92,28,FALSE))</f>
        <v/>
      </c>
      <c r="U17" s="796"/>
      <c r="V17" s="796"/>
      <c r="W17" s="796"/>
      <c r="X17" s="796"/>
      <c r="Y17" s="797"/>
      <c r="Z17" s="797"/>
      <c r="AA17" s="797"/>
      <c r="AB17" s="797"/>
      <c r="AC17" s="797"/>
      <c r="AD17" s="797"/>
      <c r="AE17" s="797"/>
      <c r="AF17" s="797"/>
      <c r="AG17" s="798"/>
      <c r="AH17" s="798"/>
      <c r="AI17" s="798"/>
      <c r="AJ17" s="791" t="str">
        <f>IF(ISNA(VLOOKUP(A17,入力シート!$B$83:$BF$92,43,FALSE)),"",VLOOKUP(A17,入力シート!$B$83:$BF$92,43,FALSE))</f>
        <v/>
      </c>
      <c r="AK17" s="791"/>
      <c r="AL17" s="791"/>
      <c r="AM17" s="791"/>
      <c r="AN17" s="791" t="str">
        <f>IF(ISNA(VLOOKUP(A17,入力シート!$B$83:$BF$92,38,FALSE)),"",VLOOKUP(A17,入力シート!$B$83:$BF$92,38,FALSE))</f>
        <v/>
      </c>
      <c r="AO17" s="791"/>
      <c r="AP17" s="791"/>
      <c r="AQ17" s="791"/>
    </row>
    <row r="18" spans="1:43" ht="13.5" customHeight="1">
      <c r="A18" s="22">
        <v>8</v>
      </c>
      <c r="D18" s="87" t="str">
        <f>IF(E18="","","⑧")</f>
        <v/>
      </c>
      <c r="E18" s="794" t="str">
        <f>IF(VLOOKUP(A18,入力シート!$B$83:$BF$92,3,FALSE)="","",VLOOKUP(A18,入力シート!$B$83:$BF$92,3,FALSE))</f>
        <v/>
      </c>
      <c r="F18" s="794"/>
      <c r="G18" s="794"/>
      <c r="H18" s="794"/>
      <c r="I18" s="794"/>
      <c r="J18" s="794"/>
      <c r="K18" s="794"/>
      <c r="L18" s="794"/>
      <c r="M18" s="794"/>
      <c r="N18" s="794"/>
      <c r="O18" s="794"/>
      <c r="P18" s="794"/>
      <c r="Q18" s="795"/>
      <c r="R18" s="795"/>
      <c r="S18" s="795"/>
      <c r="T18" s="796" t="str">
        <f>IF(ISNA(VLOOKUP(A18,入力シート!$B$83:$BF$92,28,FALSE)),"",VLOOKUP(A18,入力シート!$B$83:$BF$92,28,FALSE))</f>
        <v/>
      </c>
      <c r="U18" s="796"/>
      <c r="V18" s="796"/>
      <c r="W18" s="796"/>
      <c r="X18" s="796"/>
      <c r="Y18" s="797"/>
      <c r="Z18" s="797"/>
      <c r="AA18" s="797"/>
      <c r="AB18" s="797"/>
      <c r="AC18" s="797"/>
      <c r="AD18" s="797"/>
      <c r="AE18" s="797"/>
      <c r="AF18" s="797"/>
      <c r="AG18" s="798"/>
      <c r="AH18" s="798"/>
      <c r="AI18" s="798"/>
      <c r="AJ18" s="791" t="str">
        <f>IF(ISNA(VLOOKUP(A18,入力シート!$B$83:$BF$92,43,FALSE)),"",VLOOKUP(A18,入力シート!$B$83:$BF$92,43,FALSE))</f>
        <v/>
      </c>
      <c r="AK18" s="791"/>
      <c r="AL18" s="791"/>
      <c r="AM18" s="791"/>
      <c r="AN18" s="791" t="str">
        <f>IF(ISNA(VLOOKUP(A18,入力シート!$B$83:$BF$92,38,FALSE)),"",VLOOKUP(A18,入力シート!$B$83:$BF$92,38,FALSE))</f>
        <v/>
      </c>
      <c r="AO18" s="791"/>
      <c r="AP18" s="791"/>
      <c r="AQ18" s="791"/>
    </row>
    <row r="19" spans="1:43" ht="13.5" customHeight="1">
      <c r="A19" s="22">
        <v>9</v>
      </c>
      <c r="D19" s="87" t="str">
        <f>IF(E19="","","⑨")</f>
        <v/>
      </c>
      <c r="E19" s="794" t="str">
        <f>IF(VLOOKUP(A19,入力シート!$B$83:$BF$92,3,FALSE)="","",VLOOKUP(A19,入力シート!$B$83:$BF$92,3,FALSE))</f>
        <v/>
      </c>
      <c r="F19" s="794"/>
      <c r="G19" s="794"/>
      <c r="H19" s="794"/>
      <c r="I19" s="794"/>
      <c r="J19" s="794"/>
      <c r="K19" s="794"/>
      <c r="L19" s="794"/>
      <c r="M19" s="794"/>
      <c r="N19" s="794"/>
      <c r="O19" s="794"/>
      <c r="P19" s="794"/>
      <c r="Q19" s="795"/>
      <c r="R19" s="795"/>
      <c r="S19" s="795"/>
      <c r="T19" s="796" t="str">
        <f>IF(ISNA(VLOOKUP(A19,入力シート!$B$83:$BF$92,28,FALSE)),"",VLOOKUP(A19,入力シート!$B$83:$BF$92,28,FALSE))</f>
        <v/>
      </c>
      <c r="U19" s="796"/>
      <c r="V19" s="796"/>
      <c r="W19" s="796"/>
      <c r="X19" s="796"/>
      <c r="Y19" s="797"/>
      <c r="Z19" s="797"/>
      <c r="AA19" s="797"/>
      <c r="AB19" s="797"/>
      <c r="AC19" s="797"/>
      <c r="AD19" s="797"/>
      <c r="AE19" s="797"/>
      <c r="AF19" s="797"/>
      <c r="AG19" s="798"/>
      <c r="AH19" s="798"/>
      <c r="AI19" s="798"/>
      <c r="AJ19" s="791" t="str">
        <f>IF(ISNA(VLOOKUP(A19,入力シート!$B$83:$BF$92,43,FALSE)),"",VLOOKUP(A19,入力シート!$B$83:$BF$92,43,FALSE))</f>
        <v/>
      </c>
      <c r="AK19" s="791"/>
      <c r="AL19" s="791"/>
      <c r="AM19" s="791"/>
      <c r="AN19" s="791" t="str">
        <f>IF(ISNA(VLOOKUP(A19,入力シート!$B$83:$BF$92,38,FALSE)),"",VLOOKUP(A19,入力シート!$B$83:$BF$92,38,FALSE))</f>
        <v/>
      </c>
      <c r="AO19" s="791"/>
      <c r="AP19" s="791"/>
      <c r="AQ19" s="791"/>
    </row>
    <row r="20" spans="1:43">
      <c r="A20" s="22">
        <v>10</v>
      </c>
      <c r="D20" s="87" t="str">
        <f>IF(E20="","","⑩")</f>
        <v/>
      </c>
      <c r="E20" s="794" t="str">
        <f>IF(VLOOKUP(A20,入力シート!$B$83:$BF$92,3,FALSE)="","",VLOOKUP(A20,入力シート!$B$83:$BF$92,3,FALSE))</f>
        <v/>
      </c>
      <c r="F20" s="794"/>
      <c r="G20" s="794"/>
      <c r="H20" s="794"/>
      <c r="I20" s="794"/>
      <c r="J20" s="794"/>
      <c r="K20" s="794"/>
      <c r="L20" s="794"/>
      <c r="M20" s="794"/>
      <c r="N20" s="794"/>
      <c r="O20" s="794"/>
      <c r="P20" s="794"/>
      <c r="Q20" s="795"/>
      <c r="R20" s="795"/>
      <c r="S20" s="795"/>
      <c r="T20" s="796" t="str">
        <f>IF(ISNA(VLOOKUP(A20,入力シート!$B$83:$BF$92,28,FALSE)),"",VLOOKUP(A20,入力シート!$B$83:$BF$92,28,FALSE))</f>
        <v/>
      </c>
      <c r="U20" s="796"/>
      <c r="V20" s="796"/>
      <c r="W20" s="796"/>
      <c r="X20" s="796"/>
      <c r="Y20" s="797"/>
      <c r="Z20" s="797"/>
      <c r="AA20" s="797"/>
      <c r="AB20" s="797"/>
      <c r="AC20" s="797"/>
      <c r="AD20" s="797"/>
      <c r="AE20" s="797"/>
      <c r="AF20" s="797"/>
      <c r="AG20" s="798"/>
      <c r="AH20" s="798"/>
      <c r="AI20" s="798"/>
      <c r="AJ20" s="791" t="str">
        <f>IF(ISNA(VLOOKUP(A20,入力シート!$B$83:$BF$92,43,FALSE)),"",VLOOKUP(A20,入力シート!$B$83:$BF$92,43,FALSE))</f>
        <v/>
      </c>
      <c r="AK20" s="791"/>
      <c r="AL20" s="791"/>
      <c r="AM20" s="791"/>
      <c r="AN20" s="791" t="str">
        <f>IF(ISNA(VLOOKUP(A20,入力シート!$B$83:$BF$92,38,FALSE)),"",VLOOKUP(A20,入力シート!$B$83:$BF$92,38,FALSE))</f>
        <v/>
      </c>
      <c r="AO20" s="791"/>
      <c r="AP20" s="791"/>
      <c r="AQ20" s="791"/>
    </row>
    <row r="21" spans="1:43">
      <c r="D21" s="87"/>
      <c r="E21" s="88"/>
      <c r="F21" s="88"/>
      <c r="G21" s="88"/>
      <c r="H21" s="88"/>
      <c r="I21" s="88"/>
      <c r="J21" s="88"/>
      <c r="K21" s="88"/>
      <c r="L21" s="88"/>
      <c r="M21" s="88"/>
      <c r="N21" s="88"/>
      <c r="O21" s="88"/>
      <c r="P21" s="88"/>
      <c r="Q21" s="88"/>
      <c r="R21" s="88"/>
      <c r="S21" s="88"/>
      <c r="T21" s="88"/>
      <c r="U21" s="88"/>
      <c r="AG21" s="798"/>
      <c r="AH21" s="798"/>
      <c r="AI21" s="798"/>
      <c r="AJ21" s="791"/>
      <c r="AK21" s="791"/>
      <c r="AL21" s="791"/>
      <c r="AM21" s="791"/>
      <c r="AN21" s="791"/>
      <c r="AO21" s="791"/>
      <c r="AP21" s="791"/>
      <c r="AQ21" s="791"/>
    </row>
    <row r="22" spans="1:43">
      <c r="C22" s="22" t="s">
        <v>345</v>
      </c>
    </row>
    <row r="23" spans="1:43">
      <c r="F23" s="791">
        <f>SUM(AJ11:AM20)</f>
        <v>0</v>
      </c>
      <c r="G23" s="791"/>
      <c r="H23" s="791"/>
      <c r="I23" s="791"/>
      <c r="J23" s="791"/>
      <c r="K23" s="791"/>
      <c r="L23" s="791"/>
      <c r="M23" s="791"/>
      <c r="N23" s="22" t="s">
        <v>243</v>
      </c>
      <c r="O23" s="778" t="s">
        <v>346</v>
      </c>
      <c r="P23" s="778"/>
      <c r="Q23" s="778"/>
      <c r="R23" s="778"/>
      <c r="S23" s="778"/>
      <c r="T23" s="778"/>
      <c r="U23" s="778"/>
      <c r="V23" s="792">
        <f>SUM(AN11:AQ20)</f>
        <v>0</v>
      </c>
      <c r="W23" s="792"/>
      <c r="X23" s="792"/>
      <c r="Y23" s="792"/>
      <c r="Z23" s="792"/>
      <c r="AA23" s="792"/>
      <c r="AD23" s="89"/>
      <c r="AE23" s="89"/>
    </row>
    <row r="24" spans="1:43">
      <c r="F24" s="90"/>
      <c r="G24" s="90"/>
      <c r="H24" s="90"/>
      <c r="I24" s="90"/>
      <c r="J24" s="90"/>
      <c r="K24" s="90"/>
      <c r="L24" s="90"/>
      <c r="M24" s="90"/>
      <c r="V24" s="791"/>
      <c r="W24" s="791"/>
      <c r="X24" s="791"/>
      <c r="Y24" s="791"/>
      <c r="Z24" s="791"/>
      <c r="AA24" s="791"/>
      <c r="AB24" s="90"/>
      <c r="AC24" s="90"/>
      <c r="AD24" s="89"/>
      <c r="AE24" s="89"/>
    </row>
    <row r="25" spans="1:43">
      <c r="C25" s="22" t="s">
        <v>347</v>
      </c>
    </row>
    <row r="26" spans="1:43">
      <c r="F26" s="793">
        <f>MAX(入力シート!U83:AB92)</f>
        <v>0</v>
      </c>
      <c r="G26" s="793"/>
      <c r="H26" s="793"/>
      <c r="I26" s="793"/>
      <c r="J26" s="793"/>
      <c r="K26" s="793"/>
      <c r="L26" s="793"/>
      <c r="M26" s="793"/>
      <c r="N26" s="793"/>
    </row>
    <row r="28" spans="1:43">
      <c r="C28" s="22" t="s">
        <v>361</v>
      </c>
    </row>
    <row r="29" spans="1:43">
      <c r="D29" s="87" t="str">
        <f t="shared" ref="D29:D38" si="0">D11</f>
        <v/>
      </c>
      <c r="E29" s="91"/>
      <c r="F29" s="789" t="str">
        <f>IF(D29="","",入力シート!BB83)</f>
        <v/>
      </c>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91"/>
    </row>
    <row r="30" spans="1:43">
      <c r="D30" s="87" t="str">
        <f t="shared" si="0"/>
        <v/>
      </c>
      <c r="E30" s="91"/>
      <c r="F30" s="789" t="str">
        <f>IF(D30="","",入力シート!BB84)</f>
        <v/>
      </c>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91"/>
    </row>
    <row r="31" spans="1:43">
      <c r="D31" s="87" t="str">
        <f t="shared" si="0"/>
        <v/>
      </c>
      <c r="E31" s="91"/>
      <c r="F31" s="789" t="str">
        <f>IF(D31="","",入力シート!BB85)</f>
        <v/>
      </c>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91"/>
    </row>
    <row r="32" spans="1:43">
      <c r="D32" s="87" t="str">
        <f t="shared" si="0"/>
        <v/>
      </c>
      <c r="E32" s="91"/>
      <c r="F32" s="789" t="str">
        <f>IF(D32="","",入力シート!BB86)</f>
        <v/>
      </c>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91"/>
    </row>
    <row r="33" spans="3:35">
      <c r="D33" s="87" t="str">
        <f t="shared" si="0"/>
        <v/>
      </c>
      <c r="E33" s="91"/>
      <c r="F33" s="789" t="str">
        <f>IF(D33="","",入力シート!BB87)</f>
        <v/>
      </c>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91"/>
    </row>
    <row r="34" spans="3:35">
      <c r="D34" s="87" t="str">
        <f t="shared" si="0"/>
        <v/>
      </c>
      <c r="E34" s="91"/>
      <c r="F34" s="789" t="str">
        <f>IF(D34="","",入力シート!BB88)</f>
        <v/>
      </c>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91"/>
    </row>
    <row r="35" spans="3:35">
      <c r="D35" s="87" t="str">
        <f t="shared" si="0"/>
        <v/>
      </c>
      <c r="E35" s="91"/>
      <c r="F35" s="789" t="str">
        <f>IF(D35="","",入力シート!BB89)</f>
        <v/>
      </c>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91"/>
    </row>
    <row r="36" spans="3:35">
      <c r="D36" s="87" t="str">
        <f t="shared" si="0"/>
        <v/>
      </c>
      <c r="E36" s="91"/>
      <c r="F36" s="789" t="str">
        <f>IF(D36="","",入力シート!BB90)</f>
        <v/>
      </c>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91"/>
    </row>
    <row r="37" spans="3:35">
      <c r="D37" s="87" t="str">
        <f t="shared" si="0"/>
        <v/>
      </c>
      <c r="E37" s="91"/>
      <c r="F37" s="789" t="str">
        <f>IF(D37="","",入力シート!BB91)</f>
        <v/>
      </c>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91"/>
    </row>
    <row r="38" spans="3:35">
      <c r="D38" s="87" t="str">
        <f t="shared" si="0"/>
        <v/>
      </c>
      <c r="E38" s="91"/>
      <c r="F38" s="789" t="str">
        <f>IF(D38="","",入力シート!BB92)</f>
        <v/>
      </c>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row>
    <row r="40" spans="3:35">
      <c r="C40" s="22" t="s">
        <v>362</v>
      </c>
    </row>
    <row r="41" spans="3:35">
      <c r="D41" s="87" t="str">
        <f t="shared" ref="D41:D50" si="1">D11</f>
        <v/>
      </c>
      <c r="E41" s="91"/>
      <c r="F41" s="789" t="str">
        <f>IF(D41="","",入力シート!AW83)</f>
        <v/>
      </c>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91"/>
    </row>
    <row r="42" spans="3:35">
      <c r="D42" s="87" t="str">
        <f t="shared" si="1"/>
        <v/>
      </c>
      <c r="E42" s="91"/>
      <c r="F42" s="789" t="str">
        <f>IF(D42="","",入力シート!AW84)</f>
        <v/>
      </c>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91"/>
    </row>
    <row r="43" spans="3:35">
      <c r="D43" s="87" t="str">
        <f t="shared" si="1"/>
        <v/>
      </c>
      <c r="E43" s="91"/>
      <c r="F43" s="789" t="str">
        <f>IF(D43="","",入力シート!AW85)</f>
        <v/>
      </c>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91"/>
    </row>
    <row r="44" spans="3:35">
      <c r="D44" s="87" t="str">
        <f t="shared" si="1"/>
        <v/>
      </c>
      <c r="E44" s="91"/>
      <c r="F44" s="789" t="str">
        <f>IF(D44="","",入力シート!AW86)</f>
        <v/>
      </c>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91"/>
    </row>
    <row r="45" spans="3:35">
      <c r="D45" s="87" t="str">
        <f t="shared" si="1"/>
        <v/>
      </c>
      <c r="E45" s="91"/>
      <c r="F45" s="789" t="str">
        <f>IF(D45="","",入力シート!AW87)</f>
        <v/>
      </c>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row>
    <row r="46" spans="3:35">
      <c r="D46" s="87" t="str">
        <f t="shared" si="1"/>
        <v/>
      </c>
      <c r="E46" s="91"/>
      <c r="F46" s="789" t="str">
        <f>IF(D46="","",入力シート!AW88)</f>
        <v/>
      </c>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91"/>
    </row>
    <row r="47" spans="3:35">
      <c r="D47" s="87" t="str">
        <f t="shared" si="1"/>
        <v/>
      </c>
      <c r="E47" s="91"/>
      <c r="F47" s="789" t="str">
        <f>IF(D47="","",入力シート!AW89)</f>
        <v/>
      </c>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c r="AI47" s="91"/>
    </row>
    <row r="48" spans="3:35">
      <c r="D48" s="87" t="str">
        <f t="shared" si="1"/>
        <v/>
      </c>
      <c r="E48" s="91"/>
      <c r="F48" s="789" t="str">
        <f>IF(D48="","",入力シート!AW90)</f>
        <v/>
      </c>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91"/>
    </row>
    <row r="49" spans="3:35">
      <c r="D49" s="87" t="str">
        <f t="shared" si="1"/>
        <v/>
      </c>
      <c r="E49" s="91"/>
      <c r="F49" s="789" t="str">
        <f>IF(D49="","",入力シート!AW91)</f>
        <v/>
      </c>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c r="AH49" s="789"/>
      <c r="AI49" s="91"/>
    </row>
    <row r="50" spans="3:35">
      <c r="D50" s="87" t="str">
        <f t="shared" si="1"/>
        <v/>
      </c>
      <c r="E50" s="91"/>
      <c r="F50" s="789" t="str">
        <f>IF(D50="","",入力シート!AW92)</f>
        <v/>
      </c>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c r="AH50" s="789"/>
    </row>
    <row r="52" spans="3:35">
      <c r="C52" s="22" t="s">
        <v>350</v>
      </c>
    </row>
    <row r="53" spans="3:35">
      <c r="F53" s="788" t="s">
        <v>351</v>
      </c>
      <c r="G53" s="788"/>
      <c r="H53" s="788"/>
      <c r="I53" s="788"/>
      <c r="J53" s="788"/>
      <c r="K53" s="788"/>
      <c r="L53" s="788"/>
      <c r="M53" s="788"/>
    </row>
    <row r="54" spans="3:35">
      <c r="F54" s="92"/>
      <c r="G54" s="92"/>
      <c r="H54" s="92"/>
      <c r="I54" s="92"/>
      <c r="J54" s="92"/>
      <c r="K54" s="92"/>
      <c r="L54" s="92"/>
      <c r="M54" s="92"/>
    </row>
    <row r="56" spans="3:35">
      <c r="D56" s="144" t="s">
        <v>352</v>
      </c>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row>
    <row r="57" spans="3:35">
      <c r="D57" s="790">
        <f>入力シート!F210</f>
        <v>0</v>
      </c>
      <c r="E57" s="790"/>
      <c r="F57" s="790"/>
      <c r="G57" s="790"/>
      <c r="H57" s="790"/>
      <c r="I57" s="790"/>
      <c r="J57" s="790"/>
      <c r="K57" s="790"/>
      <c r="L57" s="778" t="s">
        <v>353</v>
      </c>
      <c r="M57" s="778"/>
      <c r="N57" s="778"/>
      <c r="O57" s="778"/>
    </row>
    <row r="58" spans="3:35">
      <c r="E58" s="788" t="s">
        <v>354</v>
      </c>
      <c r="F58" s="788"/>
      <c r="G58" s="788"/>
      <c r="H58" s="788"/>
      <c r="I58" s="788"/>
      <c r="J58" s="788"/>
      <c r="K58" s="91"/>
      <c r="L58" s="91"/>
    </row>
    <row r="59" spans="3:35">
      <c r="F59" s="469" t="s">
        <v>355</v>
      </c>
      <c r="G59" s="469"/>
      <c r="H59" s="469"/>
      <c r="I59" s="469"/>
      <c r="J59" s="778">
        <f>入力シート!F211</f>
        <v>0</v>
      </c>
      <c r="K59" s="778"/>
      <c r="L59" s="778"/>
      <c r="M59" s="778"/>
      <c r="N59" s="778"/>
      <c r="O59" s="778"/>
      <c r="P59" s="778"/>
      <c r="Q59" s="8"/>
      <c r="R59" s="8"/>
      <c r="S59" s="8"/>
      <c r="T59" s="469" t="s">
        <v>356</v>
      </c>
      <c r="U59" s="469"/>
      <c r="V59" s="469"/>
      <c r="W59" s="469"/>
      <c r="X59" s="778">
        <f>入力シート!Q211</f>
        <v>0</v>
      </c>
      <c r="Y59" s="778"/>
      <c r="Z59" s="778"/>
      <c r="AA59" s="778"/>
      <c r="AB59" s="778"/>
      <c r="AC59" s="778"/>
      <c r="AD59" s="778"/>
      <c r="AE59" s="778"/>
      <c r="AF59" s="93"/>
      <c r="AG59" s="8"/>
      <c r="AH59" s="8"/>
    </row>
    <row r="60" spans="3:35">
      <c r="F60" s="84"/>
      <c r="G60" s="84"/>
      <c r="H60" s="84"/>
      <c r="I60" s="84"/>
      <c r="T60" s="84"/>
      <c r="U60" s="84"/>
      <c r="V60" s="84"/>
      <c r="W60" s="84"/>
      <c r="AF60" s="11"/>
    </row>
    <row r="61" spans="3:35">
      <c r="F61" s="469" t="s">
        <v>355</v>
      </c>
      <c r="G61" s="469"/>
      <c r="H61" s="469"/>
      <c r="I61" s="469"/>
      <c r="J61" s="778">
        <f>入力シート!F212</f>
        <v>0</v>
      </c>
      <c r="K61" s="778"/>
      <c r="L61" s="778"/>
      <c r="M61" s="778"/>
      <c r="N61" s="778"/>
      <c r="O61" s="778"/>
      <c r="P61" s="778"/>
      <c r="Q61" s="8"/>
      <c r="R61" s="8"/>
      <c r="S61" s="8"/>
      <c r="T61" s="469" t="s">
        <v>356</v>
      </c>
      <c r="U61" s="469"/>
      <c r="V61" s="469"/>
      <c r="W61" s="469"/>
      <c r="X61" s="778">
        <f>入力シート!Q212</f>
        <v>0</v>
      </c>
      <c r="Y61" s="778"/>
      <c r="Z61" s="778"/>
      <c r="AA61" s="778"/>
      <c r="AB61" s="778"/>
      <c r="AC61" s="778"/>
      <c r="AD61" s="778"/>
      <c r="AE61" s="778"/>
      <c r="AF61" s="93"/>
      <c r="AG61" s="8"/>
      <c r="AH61" s="8"/>
    </row>
    <row r="62" spans="3:35">
      <c r="F62" s="84"/>
      <c r="G62" s="84"/>
      <c r="H62" s="84"/>
      <c r="I62" s="84"/>
      <c r="J62" s="8"/>
      <c r="K62" s="8"/>
      <c r="L62" s="8"/>
      <c r="M62" s="8"/>
      <c r="N62" s="8"/>
      <c r="O62" s="8"/>
      <c r="P62" s="8"/>
      <c r="Q62" s="8"/>
      <c r="R62" s="8"/>
      <c r="S62" s="8"/>
      <c r="T62" s="84"/>
      <c r="U62" s="84"/>
      <c r="V62" s="84"/>
      <c r="W62" s="84"/>
      <c r="X62" s="8"/>
      <c r="Y62" s="8"/>
      <c r="Z62" s="8"/>
      <c r="AA62" s="8"/>
      <c r="AB62" s="8"/>
      <c r="AC62" s="8"/>
      <c r="AD62" s="8"/>
      <c r="AE62" s="8"/>
      <c r="AF62" s="8"/>
      <c r="AG62" s="8"/>
      <c r="AH62" s="8"/>
    </row>
    <row r="63" spans="3:35">
      <c r="F63" s="84"/>
      <c r="G63" s="84"/>
      <c r="H63" s="84"/>
      <c r="I63" s="84"/>
      <c r="J63" s="8"/>
      <c r="K63" s="8"/>
      <c r="L63" s="8"/>
      <c r="M63" s="8"/>
      <c r="N63" s="8"/>
      <c r="O63" s="8"/>
      <c r="P63" s="8"/>
      <c r="Q63" s="8"/>
      <c r="R63" s="8"/>
      <c r="S63" s="8"/>
      <c r="T63" s="84"/>
      <c r="U63" s="84"/>
      <c r="V63" s="84"/>
      <c r="W63" s="84"/>
      <c r="X63" s="8"/>
      <c r="Y63" s="8"/>
      <c r="Z63" s="8"/>
      <c r="AA63" s="8"/>
      <c r="AB63" s="8"/>
      <c r="AC63" s="8"/>
      <c r="AD63" s="8"/>
      <c r="AE63" s="8"/>
      <c r="AF63" s="8"/>
      <c r="AG63" s="8"/>
      <c r="AH63" s="8"/>
    </row>
    <row r="64" spans="3:35">
      <c r="F64" s="84"/>
      <c r="G64" s="84"/>
      <c r="H64" s="84"/>
      <c r="I64" s="84"/>
      <c r="J64" s="8"/>
      <c r="K64" s="8"/>
      <c r="L64" s="8"/>
      <c r="M64" s="8"/>
      <c r="N64" s="8"/>
      <c r="O64" s="8"/>
      <c r="P64" s="8"/>
      <c r="Q64" s="8"/>
      <c r="R64" s="8"/>
      <c r="S64" s="8"/>
      <c r="T64" s="84"/>
      <c r="U64" s="84"/>
      <c r="V64" s="84"/>
      <c r="W64" s="84"/>
      <c r="X64" s="8"/>
      <c r="Y64" s="8"/>
      <c r="Z64" s="8"/>
      <c r="AA64" s="8"/>
      <c r="AB64" s="8"/>
      <c r="AC64" s="8"/>
      <c r="AD64" s="8"/>
      <c r="AE64" s="8"/>
      <c r="AF64" s="8"/>
      <c r="AG64" s="8"/>
      <c r="AH64" s="8"/>
    </row>
    <row r="65" spans="2:35">
      <c r="F65" s="84"/>
      <c r="G65" s="84"/>
      <c r="H65" s="84"/>
      <c r="I65" s="84"/>
      <c r="J65" s="8"/>
      <c r="K65" s="8"/>
      <c r="L65" s="8"/>
      <c r="M65" s="8"/>
      <c r="N65" s="8"/>
      <c r="O65" s="8"/>
      <c r="P65" s="8"/>
      <c r="Q65" s="8"/>
      <c r="R65" s="8"/>
      <c r="S65" s="8"/>
      <c r="T65" s="84"/>
      <c r="U65" s="84"/>
      <c r="V65" s="84"/>
      <c r="W65" s="84"/>
      <c r="X65" s="8"/>
      <c r="Y65" s="8"/>
      <c r="Z65" s="8"/>
      <c r="AA65" s="8"/>
      <c r="AB65" s="8"/>
      <c r="AC65" s="8"/>
      <c r="AD65" s="8"/>
      <c r="AE65" s="8"/>
      <c r="AF65" s="8"/>
      <c r="AG65" s="8"/>
      <c r="AH65" s="8"/>
    </row>
    <row r="66" spans="2:35" ht="13.15" customHeight="1">
      <c r="B66" s="786" t="s">
        <v>357</v>
      </c>
      <c r="C66" s="786"/>
      <c r="D66" s="799" t="s">
        <v>363</v>
      </c>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row>
    <row r="67" spans="2:35">
      <c r="B67" s="94"/>
      <c r="C67" s="94"/>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row>
    <row r="68" spans="2:35">
      <c r="B68" s="95"/>
      <c r="C68" s="95"/>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row>
  </sheetData>
  <sheetProtection sheet="1" objects="1" scenarios="1" selectLockedCells="1" selectUnlockedCells="1"/>
  <mergeCells count="118">
    <mergeCell ref="F46:AH46"/>
    <mergeCell ref="F47:AH47"/>
    <mergeCell ref="F48:AH48"/>
    <mergeCell ref="F49:AH49"/>
    <mergeCell ref="F50:AH50"/>
    <mergeCell ref="B66:C66"/>
    <mergeCell ref="D66:AI68"/>
    <mergeCell ref="F53:M53"/>
    <mergeCell ref="D56:AI56"/>
    <mergeCell ref="D57:K57"/>
    <mergeCell ref="L57:O57"/>
    <mergeCell ref="E58:J58"/>
    <mergeCell ref="F59:I59"/>
    <mergeCell ref="J59:P59"/>
    <mergeCell ref="T59:W59"/>
    <mergeCell ref="F61:I61"/>
    <mergeCell ref="J61:P61"/>
    <mergeCell ref="T61:W61"/>
    <mergeCell ref="X61:AE61"/>
    <mergeCell ref="X59:AE59"/>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AN21:AQ21"/>
    <mergeCell ref="E13:P13"/>
    <mergeCell ref="Q13:S13"/>
    <mergeCell ref="T13:X13"/>
    <mergeCell ref="Y13:AF13"/>
    <mergeCell ref="AG13:AI13"/>
    <mergeCell ref="AJ13:AM13"/>
    <mergeCell ref="AJ18:AM18"/>
    <mergeCell ref="AN18:AQ18"/>
    <mergeCell ref="E17:P17"/>
    <mergeCell ref="Q17:S17"/>
    <mergeCell ref="T17:X17"/>
    <mergeCell ref="Y17:AF17"/>
    <mergeCell ref="AG17:AI17"/>
    <mergeCell ref="AJ17:AM17"/>
    <mergeCell ref="T15:X15"/>
    <mergeCell ref="Y15:AF15"/>
    <mergeCell ref="AG15:AI15"/>
    <mergeCell ref="AJ15:AM15"/>
    <mergeCell ref="AN17:AQ17"/>
    <mergeCell ref="E18:P18"/>
    <mergeCell ref="Q18:S18"/>
    <mergeCell ref="T18:X18"/>
    <mergeCell ref="Y18:AF18"/>
    <mergeCell ref="AG18:AI18"/>
    <mergeCell ref="T14:X14"/>
    <mergeCell ref="Y14:AF14"/>
    <mergeCell ref="AG14:AI14"/>
    <mergeCell ref="AJ14:AM14"/>
    <mergeCell ref="AJ16:AM16"/>
    <mergeCell ref="AN16:AQ16"/>
    <mergeCell ref="E15:P15"/>
    <mergeCell ref="Q15:S15"/>
    <mergeCell ref="AN14:AQ14"/>
    <mergeCell ref="AN15:AQ15"/>
    <mergeCell ref="E16:P16"/>
    <mergeCell ref="Q16:S16"/>
    <mergeCell ref="T16:X16"/>
    <mergeCell ref="Y16:AF16"/>
    <mergeCell ref="AG16:AI16"/>
    <mergeCell ref="B1:AI1"/>
    <mergeCell ref="B2:AI2"/>
    <mergeCell ref="B6:AI6"/>
    <mergeCell ref="AG21:AI21"/>
    <mergeCell ref="E12:P12"/>
    <mergeCell ref="Q12:S12"/>
    <mergeCell ref="T12:X12"/>
    <mergeCell ref="Y12:AF12"/>
    <mergeCell ref="AN10:AQ10"/>
    <mergeCell ref="E11:P11"/>
    <mergeCell ref="Q11:S11"/>
    <mergeCell ref="T11:X11"/>
    <mergeCell ref="Y11:AF11"/>
    <mergeCell ref="AG11:AI11"/>
    <mergeCell ref="AJ11:AM11"/>
    <mergeCell ref="AN11:AQ11"/>
    <mergeCell ref="AJ10:AM10"/>
    <mergeCell ref="AJ21:AM21"/>
    <mergeCell ref="AG12:AI12"/>
    <mergeCell ref="AJ12:AM12"/>
    <mergeCell ref="AN12:AQ12"/>
    <mergeCell ref="AN13:AQ13"/>
    <mergeCell ref="E14:P14"/>
    <mergeCell ref="Q14:S14"/>
    <mergeCell ref="F43:AH43"/>
    <mergeCell ref="F44:AH44"/>
    <mergeCell ref="F45:AH45"/>
    <mergeCell ref="V24:AA24"/>
    <mergeCell ref="F26:N26"/>
    <mergeCell ref="F29:AH29"/>
    <mergeCell ref="F30:AH30"/>
    <mergeCell ref="F31:AH31"/>
    <mergeCell ref="F32:AH32"/>
    <mergeCell ref="F33:AH33"/>
    <mergeCell ref="F41:AH41"/>
    <mergeCell ref="F42:AH42"/>
    <mergeCell ref="F37:AH37"/>
    <mergeCell ref="F34:AH34"/>
    <mergeCell ref="F35:AH35"/>
    <mergeCell ref="F36:AH36"/>
    <mergeCell ref="F38:AH38"/>
  </mergeCells>
  <phoneticPr fontId="6"/>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1559-45F7-4F53-BACF-109307A54BD1}">
  <sheetPr>
    <tabColor theme="0" tint="-0.499984740745262"/>
  </sheetPr>
  <dimension ref="A1:AQ76"/>
  <sheetViews>
    <sheetView showZeros="0" view="pageBreakPreview" zoomScaleNormal="90" zoomScaleSheetLayoutView="100" workbookViewId="0">
      <selection activeCell="G40" sqref="G40:AI40"/>
    </sheetView>
  </sheetViews>
  <sheetFormatPr defaultColWidth="2.42578125" defaultRowHeight="18.75"/>
  <cols>
    <col min="1" max="1" width="4.42578125" style="22" bestFit="1" customWidth="1"/>
    <col min="2" max="16384" width="2.42578125" style="22"/>
  </cols>
  <sheetData>
    <row r="1" spans="1:43">
      <c r="B1" s="783" t="s">
        <v>339</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row>
    <row r="2" spans="1:43">
      <c r="B2" s="783" t="s">
        <v>359</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row>
    <row r="6" spans="1:43" ht="22.5" customHeight="1">
      <c r="B6" s="782" t="s">
        <v>341</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row>
    <row r="7" spans="1:43">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10" spans="1:43">
      <c r="A10" s="8" t="s">
        <v>342</v>
      </c>
      <c r="B10" s="8"/>
      <c r="C10" s="144" t="s">
        <v>364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778" t="s">
        <v>344</v>
      </c>
      <c r="AK10" s="778"/>
      <c r="AL10" s="778"/>
      <c r="AM10" s="778"/>
      <c r="AN10" s="778" t="s">
        <v>100</v>
      </c>
      <c r="AO10" s="778"/>
      <c r="AP10" s="778"/>
      <c r="AQ10" s="778"/>
    </row>
    <row r="11" spans="1:43" ht="13.5" customHeight="1">
      <c r="A11" s="22">
        <v>1</v>
      </c>
      <c r="D11" s="87" t="str">
        <f>IF(E11="","","①")</f>
        <v/>
      </c>
      <c r="E11" s="794" t="str">
        <f>IF(VLOOKUP(A11,入力シート!$B$96:$L$115,3,FALSE)="","",VLOOKUP(A11,入力シート!$B$96:$L$115,3,FALSE))</f>
        <v/>
      </c>
      <c r="F11" s="794"/>
      <c r="G11" s="794"/>
      <c r="H11" s="794"/>
      <c r="I11" s="794"/>
      <c r="J11" s="794"/>
      <c r="K11" s="794">
        <f>IF(ISNA(VLOOKUP(A11,入力シート!$B$96:$AQ$115,8,FALSE)),"",VLOOKUP(A11,入力シート!$B$96:$AQ$115,8,FALSE))</f>
        <v>0</v>
      </c>
      <c r="L11" s="794"/>
      <c r="M11" s="794"/>
      <c r="N11" s="794"/>
      <c r="O11" s="794"/>
      <c r="P11" s="794"/>
      <c r="Q11" s="88"/>
      <c r="R11" s="88"/>
      <c r="S11" s="88"/>
      <c r="T11" s="96"/>
      <c r="U11" s="96"/>
      <c r="V11" s="96"/>
      <c r="W11" s="96"/>
      <c r="X11" s="96"/>
      <c r="Y11" s="49"/>
      <c r="Z11" s="49"/>
      <c r="AA11" s="49"/>
      <c r="AB11" s="49"/>
      <c r="AC11" s="49"/>
      <c r="AD11" s="49"/>
      <c r="AE11" s="49"/>
      <c r="AF11" s="49"/>
      <c r="AG11" s="97"/>
      <c r="AH11" s="97"/>
      <c r="AI11" s="97"/>
      <c r="AJ11" s="791" t="str">
        <f>IF(ISNA(VLOOKUP(A11,入力シート!$B$96:$AQ$115,30,FALSE)),"",VLOOKUP(A11,入力シート!$B$96:$AQ$115,30,FALSE))</f>
        <v/>
      </c>
      <c r="AK11" s="791"/>
      <c r="AL11" s="791"/>
      <c r="AM11" s="791"/>
      <c r="AN11" s="791" t="str">
        <f>IF(ISNA(VLOOKUP(A11,入力シート!$B$96:$AQ$115,25,FALSE)),"",VLOOKUP(A11,入力シート!$B$96:$AQ$115,25,FALSE))</f>
        <v/>
      </c>
      <c r="AO11" s="791"/>
      <c r="AP11" s="791"/>
      <c r="AQ11" s="791"/>
    </row>
    <row r="12" spans="1:43" ht="13.5" customHeight="1">
      <c r="A12" s="22">
        <v>2</v>
      </c>
      <c r="D12" s="87" t="str">
        <f>IF(E12="","","②")</f>
        <v/>
      </c>
      <c r="E12" s="794" t="str">
        <f>IF(VLOOKUP(A12,入力シート!$B$96:$L$115,3,FALSE)="","",VLOOKUP(A12,入力シート!$B$96:$L$115,3,FALSE))</f>
        <v/>
      </c>
      <c r="F12" s="794"/>
      <c r="G12" s="794"/>
      <c r="H12" s="794"/>
      <c r="I12" s="794"/>
      <c r="J12" s="794"/>
      <c r="K12" s="794">
        <f>IF(ISNA(VLOOKUP(A12,入力シート!$B$96:$AQ$115,8,FALSE)),"",VLOOKUP(A12,入力シート!$B$96:$AQ$115,8,FALSE))</f>
        <v>0</v>
      </c>
      <c r="L12" s="794"/>
      <c r="M12" s="794"/>
      <c r="N12" s="794"/>
      <c r="O12" s="794"/>
      <c r="P12" s="794"/>
      <c r="Q12" s="88"/>
      <c r="R12" s="88"/>
      <c r="S12" s="88"/>
      <c r="T12" s="96"/>
      <c r="U12" s="96"/>
      <c r="V12" s="96"/>
      <c r="W12" s="96"/>
      <c r="X12" s="96"/>
      <c r="Y12" s="49"/>
      <c r="Z12" s="49"/>
      <c r="AA12" s="49"/>
      <c r="AB12" s="49"/>
      <c r="AC12" s="49"/>
      <c r="AD12" s="49"/>
      <c r="AE12" s="49"/>
      <c r="AF12" s="49"/>
      <c r="AG12" s="97"/>
      <c r="AH12" s="97"/>
      <c r="AI12" s="97"/>
      <c r="AJ12" s="791" t="str">
        <f>IF(ISNA(VLOOKUP(A12,入力シート!$B$96:$AQ$115,30,FALSE)),"",VLOOKUP(A12,入力シート!$B$96:$AQ$115,30,FALSE))</f>
        <v/>
      </c>
      <c r="AK12" s="791"/>
      <c r="AL12" s="791"/>
      <c r="AM12" s="791"/>
      <c r="AN12" s="791" t="str">
        <f>IF(ISNA(VLOOKUP(A12,入力シート!$B$96:$AQ$115,25,FALSE)),"",VLOOKUP(A12,入力シート!$B$96:$AQ$115,25,FALSE))</f>
        <v/>
      </c>
      <c r="AO12" s="791"/>
      <c r="AP12" s="791"/>
      <c r="AQ12" s="791"/>
    </row>
    <row r="13" spans="1:43" ht="13.5" customHeight="1">
      <c r="A13" s="22">
        <v>3</v>
      </c>
      <c r="D13" s="87" t="str">
        <f>IF(E13="","","③")</f>
        <v/>
      </c>
      <c r="E13" s="794" t="str">
        <f>IF(VLOOKUP(A13,入力シート!$B$96:$L$115,3,FALSE)="","",VLOOKUP(A13,入力シート!$B$96:$L$115,3,FALSE))</f>
        <v/>
      </c>
      <c r="F13" s="794"/>
      <c r="G13" s="794"/>
      <c r="H13" s="794"/>
      <c r="I13" s="794"/>
      <c r="J13" s="794"/>
      <c r="K13" s="794">
        <f>IF(ISNA(VLOOKUP(A13,入力シート!$B$96:$AQ$115,8,FALSE)),"",VLOOKUP(A13,入力シート!$B$96:$AQ$115,8,FALSE))</f>
        <v>0</v>
      </c>
      <c r="L13" s="794"/>
      <c r="M13" s="794"/>
      <c r="N13" s="794"/>
      <c r="O13" s="794"/>
      <c r="P13" s="794"/>
      <c r="Q13" s="88"/>
      <c r="R13" s="88"/>
      <c r="S13" s="88"/>
      <c r="T13" s="96"/>
      <c r="U13" s="96"/>
      <c r="V13" s="96"/>
      <c r="W13" s="96"/>
      <c r="X13" s="96"/>
      <c r="Y13" s="49"/>
      <c r="Z13" s="49"/>
      <c r="AA13" s="49"/>
      <c r="AB13" s="49"/>
      <c r="AC13" s="49"/>
      <c r="AD13" s="49"/>
      <c r="AE13" s="49"/>
      <c r="AF13" s="49"/>
      <c r="AG13" s="97"/>
      <c r="AH13" s="97"/>
      <c r="AI13" s="97"/>
      <c r="AJ13" s="791" t="str">
        <f>IF(ISNA(VLOOKUP(A13,入力シート!$B$96:$AQ$115,30,FALSE)),"",VLOOKUP(A13,入力シート!$B$96:$AQ$115,30,FALSE))</f>
        <v/>
      </c>
      <c r="AK13" s="791"/>
      <c r="AL13" s="791"/>
      <c r="AM13" s="791"/>
      <c r="AN13" s="791" t="str">
        <f>IF(ISNA(VLOOKUP(A13,入力シート!$B$96:$AQ$115,25,FALSE)),"",VLOOKUP(A13,入力シート!$B$96:$AQ$115,25,FALSE))</f>
        <v/>
      </c>
      <c r="AO13" s="791"/>
      <c r="AP13" s="791"/>
      <c r="AQ13" s="791"/>
    </row>
    <row r="14" spans="1:43" ht="13.5" customHeight="1">
      <c r="A14" s="22">
        <v>4</v>
      </c>
      <c r="D14" s="87" t="str">
        <f>IF(E14="","","④")</f>
        <v/>
      </c>
      <c r="E14" s="794" t="str">
        <f>IF(VLOOKUP(A14,入力シート!$B$96:$L$115,3,FALSE)="","",VLOOKUP(A14,入力シート!$B$96:$L$115,3,FALSE))</f>
        <v/>
      </c>
      <c r="F14" s="794"/>
      <c r="G14" s="794"/>
      <c r="H14" s="794"/>
      <c r="I14" s="794"/>
      <c r="J14" s="794"/>
      <c r="K14" s="794">
        <f>IF(ISNA(VLOOKUP(A14,入力シート!$B$96:$AQ$115,8,FALSE)),"",VLOOKUP(A14,入力シート!$B$96:$AQ$115,8,FALSE))</f>
        <v>0</v>
      </c>
      <c r="L14" s="794"/>
      <c r="M14" s="794"/>
      <c r="N14" s="794"/>
      <c r="O14" s="794"/>
      <c r="P14" s="794"/>
      <c r="Q14" s="88"/>
      <c r="R14" s="88"/>
      <c r="S14" s="88"/>
      <c r="T14" s="96"/>
      <c r="U14" s="96"/>
      <c r="V14" s="96"/>
      <c r="W14" s="96"/>
      <c r="X14" s="96"/>
      <c r="Y14" s="49"/>
      <c r="Z14" s="49"/>
      <c r="AA14" s="49"/>
      <c r="AB14" s="49"/>
      <c r="AC14" s="49"/>
      <c r="AD14" s="49"/>
      <c r="AE14" s="49"/>
      <c r="AF14" s="49"/>
      <c r="AG14" s="97"/>
      <c r="AH14" s="97"/>
      <c r="AI14" s="97"/>
      <c r="AJ14" s="791" t="str">
        <f>IF(ISNA(VLOOKUP(A14,入力シート!$B$96:$AQ$115,30,FALSE)),"",VLOOKUP(A14,入力シート!$B$96:$AQ$115,30,FALSE))</f>
        <v/>
      </c>
      <c r="AK14" s="791"/>
      <c r="AL14" s="791"/>
      <c r="AM14" s="791"/>
      <c r="AN14" s="791" t="str">
        <f>IF(ISNA(VLOOKUP(A14,入力シート!$B$96:$AQ$115,25,FALSE)),"",VLOOKUP(A14,入力シート!$B$96:$AQ$115,25,FALSE))</f>
        <v/>
      </c>
      <c r="AO14" s="791"/>
      <c r="AP14" s="791"/>
      <c r="AQ14" s="791"/>
    </row>
    <row r="15" spans="1:43" ht="13.5" customHeight="1">
      <c r="A15" s="22">
        <v>5</v>
      </c>
      <c r="D15" s="87" t="str">
        <f>IF(E15="","","⑤")</f>
        <v/>
      </c>
      <c r="E15" s="794" t="str">
        <f>IF(VLOOKUP(A15,入力シート!$B$96:$L$115,3,FALSE)="","",VLOOKUP(A15,入力シート!$B$96:$L$115,3,FALSE))</f>
        <v/>
      </c>
      <c r="F15" s="794"/>
      <c r="G15" s="794"/>
      <c r="H15" s="794"/>
      <c r="I15" s="794"/>
      <c r="J15" s="794"/>
      <c r="K15" s="794">
        <f>IF(ISNA(VLOOKUP(A15,入力シート!$B$96:$AQ$115,8,FALSE)),"",VLOOKUP(A15,入力シート!$B$96:$AQ$115,8,FALSE))</f>
        <v>0</v>
      </c>
      <c r="L15" s="794"/>
      <c r="M15" s="794"/>
      <c r="N15" s="794"/>
      <c r="O15" s="794"/>
      <c r="P15" s="794"/>
      <c r="Q15" s="88"/>
      <c r="R15" s="88"/>
      <c r="S15" s="88"/>
      <c r="T15" s="96"/>
      <c r="U15" s="96"/>
      <c r="V15" s="96"/>
      <c r="W15" s="96"/>
      <c r="X15" s="96"/>
      <c r="Y15" s="49"/>
      <c r="Z15" s="49"/>
      <c r="AA15" s="49"/>
      <c r="AB15" s="49"/>
      <c r="AC15" s="49"/>
      <c r="AD15" s="49"/>
      <c r="AE15" s="49"/>
      <c r="AF15" s="49"/>
      <c r="AG15" s="97"/>
      <c r="AH15" s="97"/>
      <c r="AI15" s="97"/>
      <c r="AJ15" s="791" t="str">
        <f>IF(ISNA(VLOOKUP(A15,入力シート!$B$96:$AQ$115,30,FALSE)),"",VLOOKUP(A15,入力シート!$B$96:$AQ$115,30,FALSE))</f>
        <v/>
      </c>
      <c r="AK15" s="791"/>
      <c r="AL15" s="791"/>
      <c r="AM15" s="791"/>
      <c r="AN15" s="791" t="str">
        <f>IF(ISNA(VLOOKUP(A15,入力シート!$B$96:$AQ$115,25,FALSE)),"",VLOOKUP(A15,入力シート!$B$96:$AQ$115,25,FALSE))</f>
        <v/>
      </c>
      <c r="AO15" s="791"/>
      <c r="AP15" s="791"/>
      <c r="AQ15" s="791"/>
    </row>
    <row r="16" spans="1:43" ht="13.5" customHeight="1">
      <c r="A16" s="22">
        <v>6</v>
      </c>
      <c r="D16" s="87" t="str">
        <f>IF(E16="","","⑥")</f>
        <v/>
      </c>
      <c r="E16" s="794" t="str">
        <f>IF(VLOOKUP(A16,入力シート!$B$96:$L$115,3,FALSE)="","",VLOOKUP(A16,入力シート!$B$96:$L$115,3,FALSE))</f>
        <v/>
      </c>
      <c r="F16" s="794"/>
      <c r="G16" s="794"/>
      <c r="H16" s="794"/>
      <c r="I16" s="794"/>
      <c r="J16" s="794"/>
      <c r="K16" s="794">
        <f>IF(ISNA(VLOOKUP(A16,入力シート!$B$96:$AQ$115,8,FALSE)),"",VLOOKUP(A16,入力シート!$B$96:$AQ$115,8,FALSE))</f>
        <v>0</v>
      </c>
      <c r="L16" s="794"/>
      <c r="M16" s="794"/>
      <c r="N16" s="794"/>
      <c r="O16" s="794"/>
      <c r="P16" s="794"/>
      <c r="Q16" s="88"/>
      <c r="R16" s="88"/>
      <c r="S16" s="88"/>
      <c r="T16" s="96"/>
      <c r="U16" s="96"/>
      <c r="V16" s="96"/>
      <c r="W16" s="96"/>
      <c r="X16" s="96"/>
      <c r="Y16" s="49"/>
      <c r="Z16" s="49"/>
      <c r="AA16" s="49"/>
      <c r="AB16" s="49"/>
      <c r="AC16" s="49"/>
      <c r="AD16" s="49"/>
      <c r="AE16" s="49"/>
      <c r="AF16" s="49"/>
      <c r="AG16" s="97"/>
      <c r="AH16" s="97"/>
      <c r="AI16" s="97"/>
      <c r="AJ16" s="791" t="str">
        <f>IF(ISNA(VLOOKUP(A16,入力シート!$B$96:$AQ$115,30,FALSE)),"",VLOOKUP(A16,入力シート!$B$96:$AQ$115,30,FALSE))</f>
        <v/>
      </c>
      <c r="AK16" s="791"/>
      <c r="AL16" s="791"/>
      <c r="AM16" s="791"/>
      <c r="AN16" s="791" t="str">
        <f>IF(ISNA(VLOOKUP(A16,入力シート!$B$96:$AQ$115,25,FALSE)),"",VLOOKUP(A16,入力シート!$B$96:$AQ$115,25,FALSE))</f>
        <v/>
      </c>
      <c r="AO16" s="791"/>
      <c r="AP16" s="791"/>
      <c r="AQ16" s="791"/>
    </row>
    <row r="17" spans="1:43" ht="13.5" customHeight="1">
      <c r="A17" s="22">
        <v>7</v>
      </c>
      <c r="D17" s="87" t="str">
        <f>IF(E17="","","⑦")</f>
        <v/>
      </c>
      <c r="E17" s="794" t="str">
        <f>IF(VLOOKUP(A17,入力シート!$B$96:$L$115,3,FALSE)="","",VLOOKUP(A17,入力シート!$B$96:$L$115,3,FALSE))</f>
        <v/>
      </c>
      <c r="F17" s="794"/>
      <c r="G17" s="794"/>
      <c r="H17" s="794"/>
      <c r="I17" s="794"/>
      <c r="J17" s="794"/>
      <c r="K17" s="794">
        <f>IF(ISNA(VLOOKUP(A17,入力シート!$B$96:$AQ$115,8,FALSE)),"",VLOOKUP(A17,入力シート!$B$96:$AQ$115,8,FALSE))</f>
        <v>0</v>
      </c>
      <c r="L17" s="794"/>
      <c r="M17" s="794"/>
      <c r="N17" s="794"/>
      <c r="O17" s="794"/>
      <c r="P17" s="794"/>
      <c r="Q17" s="88"/>
      <c r="R17" s="88"/>
      <c r="S17" s="88"/>
      <c r="T17" s="96"/>
      <c r="U17" s="96"/>
      <c r="V17" s="96"/>
      <c r="W17" s="96"/>
      <c r="X17" s="96"/>
      <c r="Y17" s="49"/>
      <c r="Z17" s="49"/>
      <c r="AA17" s="49"/>
      <c r="AB17" s="49"/>
      <c r="AC17" s="49"/>
      <c r="AD17" s="49"/>
      <c r="AE17" s="49"/>
      <c r="AF17" s="49"/>
      <c r="AG17" s="97"/>
      <c r="AH17" s="97"/>
      <c r="AI17" s="97"/>
      <c r="AJ17" s="791" t="str">
        <f>IF(ISNA(VLOOKUP(A17,入力シート!$B$96:$AQ$115,30,FALSE)),"",VLOOKUP(A17,入力シート!$B$96:$AQ$115,30,FALSE))</f>
        <v/>
      </c>
      <c r="AK17" s="791"/>
      <c r="AL17" s="791"/>
      <c r="AM17" s="791"/>
      <c r="AN17" s="791" t="str">
        <f>IF(ISNA(VLOOKUP(A17,入力シート!$B$96:$AQ$115,25,FALSE)),"",VLOOKUP(A17,入力シート!$B$96:$AQ$115,25,FALSE))</f>
        <v/>
      </c>
      <c r="AO17" s="791"/>
      <c r="AP17" s="791"/>
      <c r="AQ17" s="791"/>
    </row>
    <row r="18" spans="1:43" ht="13.5" customHeight="1">
      <c r="A18" s="22">
        <v>8</v>
      </c>
      <c r="D18" s="87" t="str">
        <f>IF(E18="","","⑧")</f>
        <v/>
      </c>
      <c r="E18" s="794" t="str">
        <f>IF(VLOOKUP(A18,入力シート!$B$96:$L$115,3,FALSE)="","",VLOOKUP(A18,入力シート!$B$96:$L$115,3,FALSE))</f>
        <v/>
      </c>
      <c r="F18" s="794"/>
      <c r="G18" s="794"/>
      <c r="H18" s="794"/>
      <c r="I18" s="794"/>
      <c r="J18" s="794"/>
      <c r="K18" s="794">
        <f>IF(ISNA(VLOOKUP(A18,入力シート!$B$96:$AQ$115,8,FALSE)),"",VLOOKUP(A18,入力シート!$B$96:$AQ$115,8,FALSE))</f>
        <v>0</v>
      </c>
      <c r="L18" s="794"/>
      <c r="M18" s="794"/>
      <c r="N18" s="794"/>
      <c r="O18" s="794"/>
      <c r="P18" s="794"/>
      <c r="Q18" s="88"/>
      <c r="R18" s="88"/>
      <c r="S18" s="88"/>
      <c r="T18" s="96"/>
      <c r="U18" s="96"/>
      <c r="V18" s="96"/>
      <c r="W18" s="96"/>
      <c r="X18" s="96"/>
      <c r="Y18" s="49"/>
      <c r="Z18" s="49"/>
      <c r="AA18" s="49"/>
      <c r="AB18" s="49"/>
      <c r="AC18" s="49"/>
      <c r="AD18" s="49"/>
      <c r="AE18" s="49"/>
      <c r="AF18" s="49"/>
      <c r="AG18" s="97"/>
      <c r="AH18" s="97"/>
      <c r="AI18" s="97"/>
      <c r="AJ18" s="791" t="str">
        <f>IF(ISNA(VLOOKUP(A18,入力シート!$B$96:$AQ$115,30,FALSE)),"",VLOOKUP(A18,入力シート!$B$96:$AQ$115,30,FALSE))</f>
        <v/>
      </c>
      <c r="AK18" s="791"/>
      <c r="AL18" s="791"/>
      <c r="AM18" s="791"/>
      <c r="AN18" s="791" t="str">
        <f>IF(ISNA(VLOOKUP(A18,入力シート!$B$96:$AQ$115,25,FALSE)),"",VLOOKUP(A18,入力シート!$B$96:$AQ$115,25,FALSE))</f>
        <v/>
      </c>
      <c r="AO18" s="791"/>
      <c r="AP18" s="791"/>
      <c r="AQ18" s="791"/>
    </row>
    <row r="19" spans="1:43" ht="13.5" customHeight="1">
      <c r="A19" s="22">
        <v>9</v>
      </c>
      <c r="D19" s="87" t="str">
        <f>IF(E19="","","⑨")</f>
        <v/>
      </c>
      <c r="E19" s="794" t="str">
        <f>IF(VLOOKUP(A19,入力シート!$B$96:$L$115,3,FALSE)="","",VLOOKUP(A19,入力シート!$B$96:$L$115,3,FALSE))</f>
        <v/>
      </c>
      <c r="F19" s="794"/>
      <c r="G19" s="794"/>
      <c r="H19" s="794"/>
      <c r="I19" s="794"/>
      <c r="J19" s="794"/>
      <c r="K19" s="794">
        <f>IF(ISNA(VLOOKUP(A19,入力シート!$B$96:$AQ$115,8,FALSE)),"",VLOOKUP(A19,入力シート!$B$96:$AQ$115,8,FALSE))</f>
        <v>0</v>
      </c>
      <c r="L19" s="794"/>
      <c r="M19" s="794"/>
      <c r="N19" s="794"/>
      <c r="O19" s="794"/>
      <c r="P19" s="794"/>
      <c r="Q19" s="88"/>
      <c r="R19" s="88"/>
      <c r="S19" s="88"/>
      <c r="T19" s="96"/>
      <c r="U19" s="96"/>
      <c r="V19" s="96"/>
      <c r="W19" s="96"/>
      <c r="X19" s="96"/>
      <c r="Y19" s="49"/>
      <c r="Z19" s="49"/>
      <c r="AA19" s="49"/>
      <c r="AB19" s="49"/>
      <c r="AC19" s="49"/>
      <c r="AD19" s="49"/>
      <c r="AE19" s="49"/>
      <c r="AF19" s="49"/>
      <c r="AG19" s="97"/>
      <c r="AH19" s="97"/>
      <c r="AI19" s="97"/>
      <c r="AJ19" s="791" t="str">
        <f>IF(ISNA(VLOOKUP(A19,入力シート!$B$96:$AQ$115,30,FALSE)),"",VLOOKUP(A19,入力シート!$B$96:$AQ$115,30,FALSE))</f>
        <v/>
      </c>
      <c r="AK19" s="791"/>
      <c r="AL19" s="791"/>
      <c r="AM19" s="791"/>
      <c r="AN19" s="791" t="str">
        <f>IF(ISNA(VLOOKUP(A19,入力シート!$B$96:$AQ$115,25,FALSE)),"",VLOOKUP(A19,入力シート!$B$96:$AQ$115,25,FALSE))</f>
        <v/>
      </c>
      <c r="AO19" s="791"/>
      <c r="AP19" s="791"/>
      <c r="AQ19" s="791"/>
    </row>
    <row r="20" spans="1:43" ht="13.5" customHeight="1">
      <c r="A20" s="22">
        <v>10</v>
      </c>
      <c r="D20" s="87" t="str">
        <f>IF(E20="","","⑩")</f>
        <v/>
      </c>
      <c r="E20" s="794" t="str">
        <f>IF(VLOOKUP(A20,入力シート!$B$96:$L$115,3,FALSE)="","",VLOOKUP(A20,入力シート!$B$96:$L$115,3,FALSE))</f>
        <v/>
      </c>
      <c r="F20" s="794"/>
      <c r="G20" s="794"/>
      <c r="H20" s="794"/>
      <c r="I20" s="794"/>
      <c r="J20" s="794"/>
      <c r="K20" s="794">
        <f>IF(ISNA(VLOOKUP(A20,入力シート!$B$96:$AQ$115,8,FALSE)),"",VLOOKUP(A20,入力シート!$B$96:$AQ$115,8,FALSE))</f>
        <v>0</v>
      </c>
      <c r="L20" s="794"/>
      <c r="M20" s="794"/>
      <c r="N20" s="794"/>
      <c r="O20" s="794"/>
      <c r="P20" s="794"/>
      <c r="Q20" s="88"/>
      <c r="R20" s="88"/>
      <c r="S20" s="88"/>
      <c r="T20" s="96"/>
      <c r="U20" s="96"/>
      <c r="V20" s="96"/>
      <c r="W20" s="96"/>
      <c r="X20" s="96"/>
      <c r="Y20" s="49"/>
      <c r="Z20" s="49"/>
      <c r="AA20" s="49"/>
      <c r="AB20" s="49"/>
      <c r="AC20" s="49"/>
      <c r="AD20" s="49"/>
      <c r="AE20" s="49"/>
      <c r="AF20" s="49"/>
      <c r="AG20" s="97"/>
      <c r="AH20" s="97"/>
      <c r="AI20" s="97"/>
      <c r="AJ20" s="791" t="str">
        <f>IF(ISNA(VLOOKUP(A20,入力シート!$B$96:$AQ$115,30,FALSE)),"",VLOOKUP(A20,入力シート!$B$96:$AQ$115,30,FALSE))</f>
        <v/>
      </c>
      <c r="AK20" s="791"/>
      <c r="AL20" s="791"/>
      <c r="AM20" s="791"/>
      <c r="AN20" s="791" t="str">
        <f>IF(ISNA(VLOOKUP(A20,入力シート!$B$96:$AQ$115,25,FALSE)),"",VLOOKUP(A20,入力シート!$B$96:$AQ$115,25,FALSE))</f>
        <v/>
      </c>
      <c r="AO20" s="791"/>
      <c r="AP20" s="791"/>
      <c r="AQ20" s="791"/>
    </row>
    <row r="21" spans="1:43" ht="13.5" customHeight="1">
      <c r="A21" s="22">
        <v>11</v>
      </c>
      <c r="D21" s="87" t="str">
        <f>IF(E21="","","⑪")</f>
        <v/>
      </c>
      <c r="E21" s="794" t="str">
        <f>IF(VLOOKUP(A21,入力シート!$B$96:$L$115,3,FALSE)="","",VLOOKUP(A21,入力シート!$B$96:$L$115,3,FALSE))</f>
        <v/>
      </c>
      <c r="F21" s="794"/>
      <c r="G21" s="794"/>
      <c r="H21" s="794"/>
      <c r="I21" s="794"/>
      <c r="J21" s="794"/>
      <c r="K21" s="794">
        <f>IF(ISNA(VLOOKUP(A21,入力シート!$B$96:$AQ$115,8,FALSE)),"",VLOOKUP(A21,入力シート!$B$96:$AQ$115,8,FALSE))</f>
        <v>0</v>
      </c>
      <c r="L21" s="794"/>
      <c r="M21" s="794"/>
      <c r="N21" s="794"/>
      <c r="O21" s="794"/>
      <c r="P21" s="794"/>
      <c r="Q21" s="88"/>
      <c r="R21" s="88"/>
      <c r="S21" s="88"/>
      <c r="T21" s="96"/>
      <c r="U21" s="96"/>
      <c r="V21" s="96"/>
      <c r="W21" s="96"/>
      <c r="X21" s="96"/>
      <c r="Y21" s="49"/>
      <c r="Z21" s="49"/>
      <c r="AA21" s="49"/>
      <c r="AB21" s="49"/>
      <c r="AC21" s="49"/>
      <c r="AD21" s="49"/>
      <c r="AE21" s="49"/>
      <c r="AF21" s="49"/>
      <c r="AG21" s="97"/>
      <c r="AH21" s="97"/>
      <c r="AI21" s="97"/>
      <c r="AJ21" s="791" t="str">
        <f>IF(ISNA(VLOOKUP(A21,入力シート!$B$96:$AQ$115,30,FALSE)),"",VLOOKUP(A21,入力シート!$B$96:$AQ$115,30,FALSE))</f>
        <v/>
      </c>
      <c r="AK21" s="791"/>
      <c r="AL21" s="791"/>
      <c r="AM21" s="791"/>
      <c r="AN21" s="791" t="str">
        <f>IF(ISNA(VLOOKUP(A21,入力シート!$B$96:$AQ$115,25,FALSE)),"",VLOOKUP(A21,入力シート!$B$96:$AQ$115,25,FALSE))</f>
        <v/>
      </c>
      <c r="AO21" s="791"/>
      <c r="AP21" s="791"/>
      <c r="AQ21" s="791"/>
    </row>
    <row r="22" spans="1:43" ht="13.5" customHeight="1">
      <c r="A22" s="22">
        <v>12</v>
      </c>
      <c r="D22" s="87" t="str">
        <f>IF(E22="","","⑫")</f>
        <v/>
      </c>
      <c r="E22" s="794" t="str">
        <f>IF(VLOOKUP(A22,入力シート!$B$96:$L$115,3,FALSE)="","",VLOOKUP(A22,入力シート!$B$96:$L$115,3,FALSE))</f>
        <v/>
      </c>
      <c r="F22" s="794"/>
      <c r="G22" s="794"/>
      <c r="H22" s="794"/>
      <c r="I22" s="794"/>
      <c r="J22" s="794"/>
      <c r="K22" s="794">
        <f>IF(ISNA(VLOOKUP(A22,入力シート!$B$96:$AQ$115,8,FALSE)),"",VLOOKUP(A22,入力シート!$B$96:$AQ$115,8,FALSE))</f>
        <v>0</v>
      </c>
      <c r="L22" s="794"/>
      <c r="M22" s="794"/>
      <c r="N22" s="794"/>
      <c r="O22" s="794"/>
      <c r="P22" s="794"/>
      <c r="Q22" s="88"/>
      <c r="R22" s="88"/>
      <c r="S22" s="88"/>
      <c r="T22" s="96"/>
      <c r="U22" s="96"/>
      <c r="V22" s="96"/>
      <c r="W22" s="96"/>
      <c r="X22" s="96"/>
      <c r="Y22" s="49"/>
      <c r="Z22" s="49"/>
      <c r="AA22" s="49"/>
      <c r="AB22" s="49"/>
      <c r="AC22" s="49"/>
      <c r="AD22" s="49"/>
      <c r="AE22" s="49"/>
      <c r="AF22" s="49"/>
      <c r="AG22" s="97"/>
      <c r="AH22" s="97"/>
      <c r="AI22" s="97"/>
      <c r="AJ22" s="791" t="str">
        <f>IF(ISNA(VLOOKUP(A22,入力シート!$B$96:$AQ$115,30,FALSE)),"",VLOOKUP(A22,入力シート!$B$96:$AQ$115,30,FALSE))</f>
        <v/>
      </c>
      <c r="AK22" s="791"/>
      <c r="AL22" s="791"/>
      <c r="AM22" s="791"/>
      <c r="AN22" s="791" t="str">
        <f>IF(ISNA(VLOOKUP(A22,入力シート!$B$96:$AQ$115,25,FALSE)),"",VLOOKUP(A22,入力シート!$B$96:$AQ$115,25,FALSE))</f>
        <v/>
      </c>
      <c r="AO22" s="791"/>
      <c r="AP22" s="791"/>
      <c r="AQ22" s="791"/>
    </row>
    <row r="23" spans="1:43" ht="13.5" customHeight="1">
      <c r="A23" s="22">
        <v>13</v>
      </c>
      <c r="D23" s="87" t="str">
        <f>IF(E23="","","⑬")</f>
        <v/>
      </c>
      <c r="E23" s="794" t="str">
        <f>IF(VLOOKUP(A23,入力シート!$B$96:$L$115,3,FALSE)="","",VLOOKUP(A23,入力シート!$B$96:$L$115,3,FALSE))</f>
        <v/>
      </c>
      <c r="F23" s="794"/>
      <c r="G23" s="794"/>
      <c r="H23" s="794"/>
      <c r="I23" s="794"/>
      <c r="J23" s="794"/>
      <c r="K23" s="794">
        <f>IF(ISNA(VLOOKUP(A23,入力シート!$B$96:$AQ$115,8,FALSE)),"",VLOOKUP(A23,入力シート!$B$96:$AQ$115,8,FALSE))</f>
        <v>0</v>
      </c>
      <c r="L23" s="794"/>
      <c r="M23" s="794"/>
      <c r="N23" s="794"/>
      <c r="O23" s="794"/>
      <c r="P23" s="794"/>
      <c r="Q23" s="88"/>
      <c r="R23" s="88"/>
      <c r="S23" s="88"/>
      <c r="T23" s="96"/>
      <c r="U23" s="96"/>
      <c r="V23" s="96"/>
      <c r="W23" s="96"/>
      <c r="X23" s="96"/>
      <c r="Y23" s="49"/>
      <c r="Z23" s="49"/>
      <c r="AA23" s="49"/>
      <c r="AB23" s="49"/>
      <c r="AC23" s="49"/>
      <c r="AD23" s="49"/>
      <c r="AE23" s="49"/>
      <c r="AF23" s="49"/>
      <c r="AG23" s="97"/>
      <c r="AH23" s="97"/>
      <c r="AI23" s="97"/>
      <c r="AJ23" s="791" t="str">
        <f>IF(ISNA(VLOOKUP(A23,入力シート!$B$96:$AQ$115,30,FALSE)),"",VLOOKUP(A23,入力シート!$B$96:$AQ$115,30,FALSE))</f>
        <v/>
      </c>
      <c r="AK23" s="791"/>
      <c r="AL23" s="791"/>
      <c r="AM23" s="791"/>
      <c r="AN23" s="791" t="str">
        <f>IF(ISNA(VLOOKUP(A23,入力シート!$B$96:$AQ$115,25,FALSE)),"",VLOOKUP(A23,入力シート!$B$96:$AQ$115,25,FALSE))</f>
        <v/>
      </c>
      <c r="AO23" s="791"/>
      <c r="AP23" s="791"/>
      <c r="AQ23" s="791"/>
    </row>
    <row r="24" spans="1:43" ht="13.5" customHeight="1">
      <c r="A24" s="22">
        <v>14</v>
      </c>
      <c r="D24" s="87" t="str">
        <f>IF(E24="","","⑭")</f>
        <v/>
      </c>
      <c r="E24" s="794" t="str">
        <f>IF(VLOOKUP(A24,入力シート!$B$96:$L$115,3,FALSE)="","",VLOOKUP(A24,入力シート!$B$96:$L$115,3,FALSE))</f>
        <v/>
      </c>
      <c r="F24" s="794"/>
      <c r="G24" s="794"/>
      <c r="H24" s="794"/>
      <c r="I24" s="794"/>
      <c r="J24" s="794"/>
      <c r="K24" s="794">
        <f>IF(ISNA(VLOOKUP(A24,入力シート!$B$96:$AQ$115,8,FALSE)),"",VLOOKUP(A24,入力シート!$B$96:$AQ$115,8,FALSE))</f>
        <v>0</v>
      </c>
      <c r="L24" s="794"/>
      <c r="M24" s="794"/>
      <c r="N24" s="794"/>
      <c r="O24" s="794"/>
      <c r="P24" s="794"/>
      <c r="Q24" s="88"/>
      <c r="R24" s="88"/>
      <c r="S24" s="88"/>
      <c r="T24" s="96"/>
      <c r="U24" s="96"/>
      <c r="V24" s="96"/>
      <c r="W24" s="96"/>
      <c r="X24" s="96"/>
      <c r="Y24" s="49"/>
      <c r="Z24" s="49"/>
      <c r="AA24" s="49"/>
      <c r="AB24" s="49"/>
      <c r="AC24" s="49"/>
      <c r="AD24" s="49"/>
      <c r="AE24" s="49"/>
      <c r="AF24" s="49"/>
      <c r="AG24" s="97"/>
      <c r="AH24" s="97"/>
      <c r="AI24" s="97"/>
      <c r="AJ24" s="791" t="str">
        <f>IF(ISNA(VLOOKUP(A24,入力シート!$B$96:$AQ$115,30,FALSE)),"",VLOOKUP(A24,入力シート!$B$96:$AQ$115,30,FALSE))</f>
        <v/>
      </c>
      <c r="AK24" s="791"/>
      <c r="AL24" s="791"/>
      <c r="AM24" s="791"/>
      <c r="AN24" s="791" t="str">
        <f>IF(ISNA(VLOOKUP(A24,入力シート!$B$96:$AQ$115,25,FALSE)),"",VLOOKUP(A24,入力シート!$B$96:$AQ$115,25,FALSE))</f>
        <v/>
      </c>
      <c r="AO24" s="791"/>
      <c r="AP24" s="791"/>
      <c r="AQ24" s="791"/>
    </row>
    <row r="25" spans="1:43" ht="13.5" customHeight="1">
      <c r="A25" s="22">
        <v>15</v>
      </c>
      <c r="D25" s="87" t="str">
        <f>IF(E25="","","⑮")</f>
        <v/>
      </c>
      <c r="E25" s="794" t="str">
        <f>IF(VLOOKUP(A25,入力シート!$B$96:$L$115,3,FALSE)="","",VLOOKUP(A25,入力シート!$B$96:$L$115,3,FALSE))</f>
        <v/>
      </c>
      <c r="F25" s="794"/>
      <c r="G25" s="794"/>
      <c r="H25" s="794"/>
      <c r="I25" s="794"/>
      <c r="J25" s="794"/>
      <c r="K25" s="794">
        <f>IF(ISNA(VLOOKUP(A25,入力シート!$B$96:$AQ$115,8,FALSE)),"",VLOOKUP(A25,入力シート!$B$96:$AQ$115,8,FALSE))</f>
        <v>0</v>
      </c>
      <c r="L25" s="794"/>
      <c r="M25" s="794"/>
      <c r="N25" s="794"/>
      <c r="O25" s="794"/>
      <c r="P25" s="794"/>
      <c r="Q25" s="88"/>
      <c r="R25" s="88"/>
      <c r="S25" s="88"/>
      <c r="T25" s="96"/>
      <c r="U25" s="96"/>
      <c r="V25" s="96"/>
      <c r="W25" s="96"/>
      <c r="X25" s="96"/>
      <c r="Y25" s="49"/>
      <c r="Z25" s="49"/>
      <c r="AA25" s="49"/>
      <c r="AB25" s="49"/>
      <c r="AC25" s="49"/>
      <c r="AD25" s="49"/>
      <c r="AE25" s="49"/>
      <c r="AF25" s="49"/>
      <c r="AG25" s="97"/>
      <c r="AH25" s="97"/>
      <c r="AI25" s="97"/>
      <c r="AJ25" s="791" t="str">
        <f>IF(ISNA(VLOOKUP(A25,入力シート!$B$96:$AQ$115,30,FALSE)),"",VLOOKUP(A25,入力シート!$B$96:$AQ$115,30,FALSE))</f>
        <v/>
      </c>
      <c r="AK25" s="791"/>
      <c r="AL25" s="791"/>
      <c r="AM25" s="791"/>
      <c r="AN25" s="791" t="str">
        <f>IF(ISNA(VLOOKUP(A25,入力シート!$B$96:$AQ$115,25,FALSE)),"",VLOOKUP(A25,入力シート!$B$96:$AQ$115,25,FALSE))</f>
        <v/>
      </c>
      <c r="AO25" s="791"/>
      <c r="AP25" s="791"/>
      <c r="AQ25" s="791"/>
    </row>
    <row r="26" spans="1:43" ht="13.5" customHeight="1">
      <c r="A26" s="22">
        <v>16</v>
      </c>
      <c r="D26" s="87" t="str">
        <f>IF(E26="","","⑯")</f>
        <v/>
      </c>
      <c r="E26" s="794" t="str">
        <f>IF(VLOOKUP(A26,入力シート!$B$96:$L$115,3,FALSE)="","",VLOOKUP(A26,入力シート!$B$96:$L$115,3,FALSE))</f>
        <v/>
      </c>
      <c r="F26" s="794"/>
      <c r="G26" s="794"/>
      <c r="H26" s="794"/>
      <c r="I26" s="794"/>
      <c r="J26" s="794"/>
      <c r="K26" s="794">
        <f>IF(ISNA(VLOOKUP(A26,入力シート!$B$96:$AQ$115,8,FALSE)),"",VLOOKUP(A26,入力シート!$B$96:$AQ$115,8,FALSE))</f>
        <v>0</v>
      </c>
      <c r="L26" s="794"/>
      <c r="M26" s="794"/>
      <c r="N26" s="794"/>
      <c r="O26" s="794"/>
      <c r="P26" s="794"/>
      <c r="Q26" s="88"/>
      <c r="R26" s="88"/>
      <c r="S26" s="88"/>
      <c r="T26" s="96"/>
      <c r="U26" s="96"/>
      <c r="V26" s="96"/>
      <c r="W26" s="96"/>
      <c r="X26" s="96"/>
      <c r="Y26" s="49"/>
      <c r="Z26" s="49"/>
      <c r="AA26" s="49"/>
      <c r="AB26" s="49"/>
      <c r="AC26" s="49"/>
      <c r="AD26" s="49"/>
      <c r="AE26" s="49"/>
      <c r="AF26" s="49"/>
      <c r="AG26" s="97"/>
      <c r="AH26" s="97"/>
      <c r="AI26" s="97"/>
      <c r="AJ26" s="791" t="str">
        <f>IF(ISNA(VLOOKUP(A26,入力シート!$B$96:$AQ$115,30,FALSE)),"",VLOOKUP(A26,入力シート!$B$96:$AQ$115,30,FALSE))</f>
        <v/>
      </c>
      <c r="AK26" s="791"/>
      <c r="AL26" s="791"/>
      <c r="AM26" s="791"/>
      <c r="AN26" s="791" t="str">
        <f>IF(ISNA(VLOOKUP(A26,入力シート!$B$96:$AQ$115,25,FALSE)),"",VLOOKUP(A26,入力シート!$B$96:$AQ$115,25,FALSE))</f>
        <v/>
      </c>
      <c r="AO26" s="791"/>
      <c r="AP26" s="791"/>
      <c r="AQ26" s="791"/>
    </row>
    <row r="27" spans="1:43" ht="13.5" customHeight="1">
      <c r="A27" s="22">
        <v>17</v>
      </c>
      <c r="D27" s="87" t="str">
        <f>IF(E27="","","⑰")</f>
        <v/>
      </c>
      <c r="E27" s="794" t="str">
        <f>IF(VLOOKUP(A27,入力シート!$B$96:$L$115,3,FALSE)="","",VLOOKUP(A27,入力シート!$B$96:$L$115,3,FALSE))</f>
        <v/>
      </c>
      <c r="F27" s="794"/>
      <c r="G27" s="794"/>
      <c r="H27" s="794"/>
      <c r="I27" s="794"/>
      <c r="J27" s="794"/>
      <c r="K27" s="794">
        <f>IF(ISNA(VLOOKUP(A27,入力シート!$B$96:$AQ$115,8,FALSE)),"",VLOOKUP(A27,入力シート!$B$96:$AQ$115,8,FALSE))</f>
        <v>0</v>
      </c>
      <c r="L27" s="794"/>
      <c r="M27" s="794"/>
      <c r="N27" s="794"/>
      <c r="O27" s="794"/>
      <c r="P27" s="794"/>
      <c r="Q27" s="88"/>
      <c r="R27" s="88"/>
      <c r="S27" s="88"/>
      <c r="T27" s="96"/>
      <c r="U27" s="96"/>
      <c r="V27" s="96"/>
      <c r="W27" s="96"/>
      <c r="X27" s="96"/>
      <c r="Y27" s="49"/>
      <c r="Z27" s="49"/>
      <c r="AA27" s="49"/>
      <c r="AB27" s="49"/>
      <c r="AC27" s="49"/>
      <c r="AD27" s="49"/>
      <c r="AE27" s="49"/>
      <c r="AF27" s="49"/>
      <c r="AG27" s="97"/>
      <c r="AH27" s="97"/>
      <c r="AI27" s="97"/>
      <c r="AJ27" s="791" t="str">
        <f>IF(ISNA(VLOOKUP(A27,入力シート!$B$96:$AQ$115,30,FALSE)),"",VLOOKUP(A27,入力シート!$B$96:$AQ$115,30,FALSE))</f>
        <v/>
      </c>
      <c r="AK27" s="791"/>
      <c r="AL27" s="791"/>
      <c r="AM27" s="791"/>
      <c r="AN27" s="791" t="str">
        <f>IF(ISNA(VLOOKUP(A27,入力シート!$B$96:$AQ$115,25,FALSE)),"",VLOOKUP(A27,入力シート!$B$96:$AQ$115,25,FALSE))</f>
        <v/>
      </c>
      <c r="AO27" s="791"/>
      <c r="AP27" s="791"/>
      <c r="AQ27" s="791"/>
    </row>
    <row r="28" spans="1:43" ht="13.5" customHeight="1">
      <c r="A28" s="22">
        <v>18</v>
      </c>
      <c r="D28" s="87" t="str">
        <f>IF(E28="","","⑱")</f>
        <v/>
      </c>
      <c r="E28" s="794" t="str">
        <f>IF(VLOOKUP(A28,入力シート!$B$96:$L$115,3,FALSE)="","",VLOOKUP(A28,入力シート!$B$96:$L$115,3,FALSE))</f>
        <v/>
      </c>
      <c r="F28" s="794"/>
      <c r="G28" s="794"/>
      <c r="H28" s="794"/>
      <c r="I28" s="794"/>
      <c r="J28" s="794"/>
      <c r="K28" s="794">
        <f>IF(ISNA(VLOOKUP(A28,入力シート!$B$96:$AQ$115,8,FALSE)),"",VLOOKUP(A28,入力シート!$B$96:$AQ$115,8,FALSE))</f>
        <v>0</v>
      </c>
      <c r="L28" s="794"/>
      <c r="M28" s="794"/>
      <c r="N28" s="794"/>
      <c r="O28" s="794"/>
      <c r="P28" s="794"/>
      <c r="Q28" s="88"/>
      <c r="R28" s="88"/>
      <c r="S28" s="88"/>
      <c r="T28" s="96"/>
      <c r="U28" s="96"/>
      <c r="V28" s="96"/>
      <c r="W28" s="96"/>
      <c r="X28" s="96"/>
      <c r="Y28" s="49"/>
      <c r="Z28" s="49"/>
      <c r="AA28" s="49"/>
      <c r="AB28" s="49"/>
      <c r="AC28" s="49"/>
      <c r="AD28" s="49"/>
      <c r="AE28" s="49"/>
      <c r="AF28" s="49"/>
      <c r="AG28" s="97"/>
      <c r="AH28" s="97"/>
      <c r="AI28" s="97"/>
      <c r="AJ28" s="791" t="str">
        <f>IF(ISNA(VLOOKUP(A28,入力シート!$B$96:$AQ$115,30,FALSE)),"",VLOOKUP(A28,入力シート!$B$96:$AQ$115,30,FALSE))</f>
        <v/>
      </c>
      <c r="AK28" s="791"/>
      <c r="AL28" s="791"/>
      <c r="AM28" s="791"/>
      <c r="AN28" s="791" t="str">
        <f>IF(ISNA(VLOOKUP(A28,入力シート!$B$96:$AQ$115,25,FALSE)),"",VLOOKUP(A28,入力シート!$B$96:$AQ$115,25,FALSE))</f>
        <v/>
      </c>
      <c r="AO28" s="791"/>
      <c r="AP28" s="791"/>
      <c r="AQ28" s="791"/>
    </row>
    <row r="29" spans="1:43" ht="13.5" customHeight="1">
      <c r="A29" s="22">
        <v>19</v>
      </c>
      <c r="D29" s="87" t="str">
        <f>IF(E29="","","⑲")</f>
        <v/>
      </c>
      <c r="E29" s="794" t="str">
        <f>IF(VLOOKUP(A29,入力シート!$B$96:$L$115,3,FALSE)="","",VLOOKUP(A29,入力シート!$B$96:$L$115,3,FALSE))</f>
        <v/>
      </c>
      <c r="F29" s="794"/>
      <c r="G29" s="794"/>
      <c r="H29" s="794"/>
      <c r="I29" s="794"/>
      <c r="J29" s="794"/>
      <c r="K29" s="794">
        <f>IF(ISNA(VLOOKUP(A29,入力シート!$B$96:$AQ$115,8,FALSE)),"",VLOOKUP(A29,入力シート!$B$96:$AQ$115,8,FALSE))</f>
        <v>0</v>
      </c>
      <c r="L29" s="794"/>
      <c r="M29" s="794"/>
      <c r="N29" s="794"/>
      <c r="O29" s="794"/>
      <c r="P29" s="794"/>
      <c r="Q29" s="88"/>
      <c r="R29" s="88"/>
      <c r="S29" s="88"/>
      <c r="T29" s="96"/>
      <c r="U29" s="96"/>
      <c r="V29" s="96"/>
      <c r="W29" s="96"/>
      <c r="X29" s="96"/>
      <c r="Y29" s="49"/>
      <c r="Z29" s="49"/>
      <c r="AA29" s="49"/>
      <c r="AB29" s="49"/>
      <c r="AC29" s="49"/>
      <c r="AD29" s="49"/>
      <c r="AE29" s="49"/>
      <c r="AF29" s="49"/>
      <c r="AG29" s="97"/>
      <c r="AH29" s="97"/>
      <c r="AI29" s="97"/>
      <c r="AJ29" s="791" t="str">
        <f>IF(ISNA(VLOOKUP(A29,入力シート!$B$96:$AQ$115,30,FALSE)),"",VLOOKUP(A29,入力シート!$B$96:$AQ$115,30,FALSE))</f>
        <v/>
      </c>
      <c r="AK29" s="791"/>
      <c r="AL29" s="791"/>
      <c r="AM29" s="791"/>
      <c r="AN29" s="791" t="str">
        <f>IF(ISNA(VLOOKUP(A29,入力シート!$B$96:$AQ$115,25,FALSE)),"",VLOOKUP(A29,入力シート!$B$96:$AQ$115,25,FALSE))</f>
        <v/>
      </c>
      <c r="AO29" s="791"/>
      <c r="AP29" s="791"/>
      <c r="AQ29" s="791"/>
    </row>
    <row r="30" spans="1:43">
      <c r="A30" s="22">
        <v>20</v>
      </c>
      <c r="D30" s="87" t="str">
        <f>IF(E30="","","⑳")</f>
        <v/>
      </c>
      <c r="E30" s="794" t="str">
        <f>IF(VLOOKUP(A30,入力シート!$B$96:$L$115,3,FALSE)="","",VLOOKUP(A30,入力シート!$B$96:$L$115,3,FALSE))</f>
        <v/>
      </c>
      <c r="F30" s="794"/>
      <c r="G30" s="794"/>
      <c r="H30" s="794"/>
      <c r="I30" s="794"/>
      <c r="J30" s="794"/>
      <c r="K30" s="794">
        <f>IF(ISNA(VLOOKUP(A30,入力シート!$B$96:$AQ$115,8,FALSE)),"",VLOOKUP(A30,入力シート!$B$96:$AQ$115,8,FALSE))</f>
        <v>0</v>
      </c>
      <c r="L30" s="794"/>
      <c r="M30" s="794"/>
      <c r="N30" s="794"/>
      <c r="O30" s="794"/>
      <c r="P30" s="794"/>
      <c r="Q30" s="88"/>
      <c r="R30" s="88"/>
      <c r="S30" s="88"/>
      <c r="T30" s="96"/>
      <c r="U30" s="96"/>
      <c r="V30" s="96"/>
      <c r="W30" s="96"/>
      <c r="X30" s="96"/>
      <c r="Y30" s="49"/>
      <c r="Z30" s="49"/>
      <c r="AA30" s="49"/>
      <c r="AB30" s="49"/>
      <c r="AC30" s="49"/>
      <c r="AD30" s="49"/>
      <c r="AE30" s="49"/>
      <c r="AF30" s="49"/>
      <c r="AG30" s="97"/>
      <c r="AH30" s="97"/>
      <c r="AI30" s="97"/>
      <c r="AJ30" s="791" t="str">
        <f>IF(ISNA(VLOOKUP(A30,入力シート!$B$96:$AQ$115,30,FALSE)),"",VLOOKUP(A30,入力シート!$B$96:$AQ$115,30,FALSE))</f>
        <v/>
      </c>
      <c r="AK30" s="791"/>
      <c r="AL30" s="791"/>
      <c r="AM30" s="791"/>
      <c r="AN30" s="791" t="str">
        <f>IF(ISNA(VLOOKUP(A30,入力シート!$B$96:$AQ$115,25,FALSE)),"",VLOOKUP(A30,入力シート!$B$96:$AQ$115,25,FALSE))</f>
        <v/>
      </c>
      <c r="AO30" s="791"/>
      <c r="AP30" s="791"/>
      <c r="AQ30" s="791"/>
    </row>
    <row r="31" spans="1:43">
      <c r="D31" s="87"/>
      <c r="E31" s="88"/>
      <c r="F31" s="88"/>
      <c r="G31" s="88"/>
      <c r="H31" s="88"/>
      <c r="I31" s="88"/>
      <c r="J31" s="88"/>
      <c r="K31" s="88"/>
      <c r="L31" s="88"/>
      <c r="M31" s="88"/>
      <c r="N31" s="88"/>
      <c r="O31" s="88"/>
      <c r="P31" s="88"/>
      <c r="Q31" s="88"/>
      <c r="R31" s="88"/>
      <c r="S31" s="88"/>
      <c r="T31" s="88"/>
      <c r="U31" s="88"/>
      <c r="AG31" s="798"/>
      <c r="AH31" s="798"/>
      <c r="AI31" s="798"/>
      <c r="AJ31" s="791"/>
      <c r="AK31" s="791"/>
      <c r="AL31" s="791"/>
      <c r="AM31" s="791"/>
      <c r="AN31" s="791"/>
      <c r="AO31" s="791"/>
      <c r="AP31" s="791"/>
      <c r="AQ31" s="791"/>
    </row>
    <row r="32" spans="1:43">
      <c r="C32" s="144" t="s">
        <v>345</v>
      </c>
      <c r="D32" s="144"/>
      <c r="E32" s="144"/>
      <c r="F32" s="144"/>
      <c r="G32" s="144"/>
    </row>
    <row r="33" spans="3:36">
      <c r="F33" s="791">
        <f>SUM(AJ11:AM30)</f>
        <v>0</v>
      </c>
      <c r="G33" s="791"/>
      <c r="H33" s="791"/>
      <c r="I33" s="791"/>
      <c r="J33" s="791"/>
      <c r="K33" s="791"/>
      <c r="L33" s="791"/>
      <c r="M33" s="791"/>
      <c r="N33" s="22" t="s">
        <v>243</v>
      </c>
      <c r="O33" s="778" t="s">
        <v>346</v>
      </c>
      <c r="P33" s="778"/>
      <c r="Q33" s="778"/>
      <c r="R33" s="778"/>
      <c r="S33" s="778"/>
      <c r="T33" s="778"/>
      <c r="U33" s="778"/>
      <c r="V33" s="792">
        <f>SUM(AN11:AQ30)</f>
        <v>0</v>
      </c>
      <c r="W33" s="792"/>
      <c r="X33" s="792"/>
      <c r="Y33" s="792"/>
      <c r="Z33" s="792"/>
      <c r="AA33" s="792"/>
      <c r="AD33" s="89"/>
      <c r="AE33" s="89"/>
    </row>
    <row r="34" spans="3:36">
      <c r="F34" s="90"/>
      <c r="G34" s="90"/>
      <c r="H34" s="90"/>
      <c r="I34" s="90"/>
      <c r="J34" s="90"/>
      <c r="K34" s="90"/>
      <c r="L34" s="90"/>
      <c r="M34" s="90"/>
      <c r="V34" s="791"/>
      <c r="W34" s="791"/>
      <c r="X34" s="791"/>
      <c r="Y34" s="791"/>
      <c r="Z34" s="791"/>
      <c r="AA34" s="791"/>
      <c r="AB34" s="90"/>
      <c r="AC34" s="90"/>
      <c r="AD34" s="89"/>
      <c r="AE34" s="89"/>
    </row>
    <row r="35" spans="3:36">
      <c r="C35" s="144" t="s">
        <v>347</v>
      </c>
      <c r="D35" s="144"/>
      <c r="E35" s="144"/>
      <c r="F35" s="144"/>
      <c r="G35" s="144"/>
      <c r="H35" s="144"/>
    </row>
    <row r="36" spans="3:36">
      <c r="F36" s="793">
        <f>MAX(入力シート!M96:T115)</f>
        <v>0</v>
      </c>
      <c r="G36" s="793"/>
      <c r="H36" s="793"/>
      <c r="I36" s="793"/>
      <c r="J36" s="793"/>
      <c r="K36" s="793"/>
      <c r="L36" s="793"/>
      <c r="M36" s="793"/>
      <c r="N36" s="793"/>
    </row>
    <row r="38" spans="3:36">
      <c r="C38" s="144" t="s">
        <v>365</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row>
    <row r="39" spans="3:36">
      <c r="E39" s="87" t="str">
        <f>D11</f>
        <v/>
      </c>
      <c r="F39" s="91"/>
      <c r="G39" s="789" t="str">
        <f>IF(E39="","",入力シート!AJ96)</f>
        <v/>
      </c>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c r="AH39" s="789"/>
      <c r="AI39" s="789"/>
      <c r="AJ39" s="91"/>
    </row>
    <row r="40" spans="3:36">
      <c r="E40" s="87" t="str">
        <f t="shared" ref="E40:E58" si="0">D12</f>
        <v/>
      </c>
      <c r="F40" s="91"/>
      <c r="G40" s="789" t="str">
        <f>IF(E40="","",入力シート!AJ97)</f>
        <v/>
      </c>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c r="AH40" s="789"/>
      <c r="AI40" s="789"/>
      <c r="AJ40" s="91"/>
    </row>
    <row r="41" spans="3:36">
      <c r="E41" s="87" t="str">
        <f t="shared" si="0"/>
        <v/>
      </c>
      <c r="F41" s="91"/>
      <c r="G41" s="789" t="str">
        <f>IF(E41="","",入力シート!AJ98)</f>
        <v/>
      </c>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789"/>
      <c r="AJ41" s="91"/>
    </row>
    <row r="42" spans="3:36">
      <c r="E42" s="87" t="str">
        <f t="shared" si="0"/>
        <v/>
      </c>
      <c r="F42" s="91"/>
      <c r="G42" s="789" t="str">
        <f>IF(E42="","",入力シート!AJ99)</f>
        <v/>
      </c>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c r="AI42" s="789"/>
      <c r="AJ42" s="91"/>
    </row>
    <row r="43" spans="3:36">
      <c r="E43" s="87" t="str">
        <f t="shared" si="0"/>
        <v/>
      </c>
      <c r="F43" s="91"/>
      <c r="G43" s="789" t="str">
        <f>IF(E43="","",入力シート!AJ100)</f>
        <v/>
      </c>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row>
    <row r="44" spans="3:36">
      <c r="E44" s="87" t="str">
        <f t="shared" si="0"/>
        <v/>
      </c>
      <c r="F44" s="91"/>
      <c r="G44" s="789" t="str">
        <f>IF(E44="","",入力シート!AJ101)</f>
        <v/>
      </c>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91"/>
    </row>
    <row r="45" spans="3:36">
      <c r="E45" s="87" t="str">
        <f t="shared" si="0"/>
        <v/>
      </c>
      <c r="F45" s="91"/>
      <c r="G45" s="789" t="str">
        <f>IF(E45="","",入力シート!AJ102)</f>
        <v/>
      </c>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789"/>
      <c r="AJ45" s="91"/>
    </row>
    <row r="46" spans="3:36">
      <c r="E46" s="87" t="str">
        <f t="shared" si="0"/>
        <v/>
      </c>
      <c r="F46" s="91"/>
      <c r="G46" s="789" t="str">
        <f>IF(E46="","",入力シート!AJ103)</f>
        <v/>
      </c>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789"/>
      <c r="AJ46" s="91"/>
    </row>
    <row r="47" spans="3:36">
      <c r="E47" s="87" t="str">
        <f t="shared" si="0"/>
        <v/>
      </c>
      <c r="F47" s="91"/>
      <c r="G47" s="789" t="str">
        <f>IF(E47="","",入力シート!AJ104)</f>
        <v/>
      </c>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c r="AI47" s="789"/>
      <c r="AJ47" s="91"/>
    </row>
    <row r="48" spans="3:36">
      <c r="E48" s="87" t="str">
        <f t="shared" si="0"/>
        <v/>
      </c>
      <c r="F48" s="91"/>
      <c r="G48" s="789" t="str">
        <f>IF(E48="","",入力シート!AJ105)</f>
        <v/>
      </c>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row>
    <row r="49" spans="3:36">
      <c r="E49" s="87" t="str">
        <f t="shared" si="0"/>
        <v/>
      </c>
      <c r="F49" s="91"/>
      <c r="G49" s="789" t="str">
        <f>IF(E49="","",入力シート!AJ106)</f>
        <v/>
      </c>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c r="AH49" s="789"/>
      <c r="AI49" s="789"/>
      <c r="AJ49" s="91"/>
    </row>
    <row r="50" spans="3:36">
      <c r="E50" s="87" t="str">
        <f t="shared" si="0"/>
        <v/>
      </c>
      <c r="F50" s="91"/>
      <c r="G50" s="789" t="str">
        <f>IF(E50="","",入力シート!AJ107)</f>
        <v/>
      </c>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c r="AH50" s="789"/>
      <c r="AI50" s="789"/>
      <c r="AJ50" s="91"/>
    </row>
    <row r="51" spans="3:36">
      <c r="E51" s="87" t="str">
        <f t="shared" si="0"/>
        <v/>
      </c>
      <c r="F51" s="91"/>
      <c r="G51" s="789" t="str">
        <f>IF(E51="","",入力シート!AJ108)</f>
        <v/>
      </c>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c r="AJ51" s="91"/>
    </row>
    <row r="52" spans="3:36">
      <c r="E52" s="87" t="str">
        <f t="shared" si="0"/>
        <v/>
      </c>
      <c r="F52" s="91"/>
      <c r="G52" s="789" t="str">
        <f>IF(E52="","",入力シート!AJ109)</f>
        <v/>
      </c>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91"/>
    </row>
    <row r="53" spans="3:36">
      <c r="E53" s="87" t="str">
        <f t="shared" si="0"/>
        <v/>
      </c>
      <c r="F53" s="91"/>
      <c r="G53" s="789" t="str">
        <f>IF(E53="","",入力シート!AJ110)</f>
        <v/>
      </c>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row>
    <row r="54" spans="3:36">
      <c r="E54" s="87" t="str">
        <f t="shared" si="0"/>
        <v/>
      </c>
      <c r="F54" s="91"/>
      <c r="G54" s="789" t="str">
        <f>IF(E54="","",入力シート!AJ111)</f>
        <v/>
      </c>
      <c r="H54" s="789"/>
      <c r="I54" s="789"/>
      <c r="J54" s="789"/>
      <c r="K54" s="789"/>
      <c r="L54" s="789"/>
      <c r="M54" s="789"/>
      <c r="N54" s="789"/>
      <c r="O54" s="789"/>
      <c r="P54" s="789"/>
      <c r="Q54" s="789"/>
      <c r="R54" s="789"/>
      <c r="S54" s="789"/>
      <c r="T54" s="789"/>
      <c r="U54" s="789"/>
      <c r="V54" s="789"/>
      <c r="W54" s="789"/>
      <c r="X54" s="789"/>
      <c r="Y54" s="789"/>
      <c r="Z54" s="789"/>
      <c r="AA54" s="789"/>
      <c r="AB54" s="789"/>
      <c r="AC54" s="789"/>
      <c r="AD54" s="789"/>
      <c r="AE54" s="789"/>
      <c r="AF54" s="789"/>
      <c r="AG54" s="789"/>
      <c r="AH54" s="789"/>
      <c r="AI54" s="789"/>
      <c r="AJ54" s="91"/>
    </row>
    <row r="55" spans="3:36">
      <c r="E55" s="87" t="str">
        <f t="shared" si="0"/>
        <v/>
      </c>
      <c r="F55" s="91"/>
      <c r="G55" s="789" t="str">
        <f>IF(E55="","",入力シート!AJ112)</f>
        <v/>
      </c>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789"/>
      <c r="AH55" s="789"/>
      <c r="AI55" s="789"/>
      <c r="AJ55" s="91"/>
    </row>
    <row r="56" spans="3:36">
      <c r="E56" s="87" t="str">
        <f t="shared" si="0"/>
        <v/>
      </c>
      <c r="F56" s="91"/>
      <c r="G56" s="789" t="str">
        <f>IF(E56="","",入力シート!AJ113)</f>
        <v/>
      </c>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91"/>
    </row>
    <row r="57" spans="3:36">
      <c r="E57" s="87" t="str">
        <f t="shared" si="0"/>
        <v/>
      </c>
      <c r="F57" s="91"/>
      <c r="G57" s="789" t="str">
        <f>IF(E57="","",入力シート!AJ114)</f>
        <v/>
      </c>
      <c r="H57" s="789"/>
      <c r="I57" s="789"/>
      <c r="J57" s="789"/>
      <c r="K57" s="789"/>
      <c r="L57" s="789"/>
      <c r="M57" s="789"/>
      <c r="N57" s="789"/>
      <c r="O57" s="789"/>
      <c r="P57" s="789"/>
      <c r="Q57" s="789"/>
      <c r="R57" s="789"/>
      <c r="S57" s="789"/>
      <c r="T57" s="789"/>
      <c r="U57" s="789"/>
      <c r="V57" s="789"/>
      <c r="W57" s="789"/>
      <c r="X57" s="789"/>
      <c r="Y57" s="789"/>
      <c r="Z57" s="789"/>
      <c r="AA57" s="789"/>
      <c r="AB57" s="789"/>
      <c r="AC57" s="789"/>
      <c r="AD57" s="789"/>
      <c r="AE57" s="789"/>
      <c r="AF57" s="789"/>
      <c r="AG57" s="789"/>
      <c r="AH57" s="789"/>
      <c r="AI57" s="789"/>
      <c r="AJ57" s="91"/>
    </row>
    <row r="58" spans="3:36">
      <c r="E58" s="87" t="str">
        <f t="shared" si="0"/>
        <v/>
      </c>
      <c r="F58" s="91"/>
      <c r="G58" s="789" t="str">
        <f>IF(E58="","",入力シート!AJ115)</f>
        <v/>
      </c>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row>
    <row r="60" spans="3:36">
      <c r="C60" s="144" t="s">
        <v>366</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row>
    <row r="61" spans="3:36">
      <c r="F61" s="788" t="s">
        <v>351</v>
      </c>
      <c r="G61" s="788"/>
      <c r="H61" s="788"/>
      <c r="I61" s="788"/>
      <c r="J61" s="788"/>
      <c r="K61" s="788"/>
      <c r="L61" s="788"/>
      <c r="M61" s="788"/>
    </row>
    <row r="62" spans="3:36">
      <c r="F62" s="92"/>
      <c r="G62" s="92"/>
      <c r="H62" s="92"/>
      <c r="I62" s="92"/>
      <c r="J62" s="92"/>
      <c r="K62" s="92"/>
      <c r="L62" s="92"/>
      <c r="M62" s="92"/>
    </row>
    <row r="64" spans="3:36">
      <c r="D64" s="144" t="s">
        <v>352</v>
      </c>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row>
    <row r="65" spans="2:35">
      <c r="D65" s="790" t="str">
        <f>入力シート!F215</f>
        <v/>
      </c>
      <c r="E65" s="790"/>
      <c r="F65" s="790"/>
      <c r="G65" s="790"/>
      <c r="H65" s="790"/>
      <c r="I65" s="790"/>
      <c r="J65" s="790"/>
      <c r="K65" s="790"/>
      <c r="L65" s="778" t="s">
        <v>353</v>
      </c>
      <c r="M65" s="778"/>
      <c r="N65" s="778"/>
      <c r="O65" s="778"/>
    </row>
    <row r="66" spans="2:35">
      <c r="E66" s="788" t="s">
        <v>354</v>
      </c>
      <c r="F66" s="788"/>
      <c r="G66" s="788"/>
      <c r="H66" s="788"/>
      <c r="I66" s="788"/>
      <c r="J66" s="788"/>
      <c r="K66" s="91"/>
      <c r="L66" s="91"/>
    </row>
    <row r="67" spans="2:35">
      <c r="F67" s="469" t="s">
        <v>355</v>
      </c>
      <c r="G67" s="469"/>
      <c r="H67" s="469"/>
      <c r="I67" s="469"/>
      <c r="J67" s="778">
        <f>入力シート!F216</f>
        <v>0</v>
      </c>
      <c r="K67" s="778"/>
      <c r="L67" s="778"/>
      <c r="M67" s="778"/>
      <c r="N67" s="778"/>
      <c r="O67" s="778"/>
      <c r="P67" s="778"/>
      <c r="Q67" s="8"/>
      <c r="R67" s="8"/>
      <c r="S67" s="8"/>
      <c r="T67" s="469" t="s">
        <v>356</v>
      </c>
      <c r="U67" s="469"/>
      <c r="V67" s="469"/>
      <c r="W67" s="469"/>
      <c r="X67" s="778">
        <f>入力シート!Q216</f>
        <v>0</v>
      </c>
      <c r="Y67" s="778"/>
      <c r="Z67" s="778"/>
      <c r="AA67" s="778"/>
      <c r="AB67" s="778"/>
      <c r="AC67" s="778"/>
      <c r="AD67" s="778"/>
      <c r="AE67" s="778"/>
      <c r="AF67" s="93"/>
      <c r="AG67" s="8"/>
      <c r="AH67" s="8"/>
    </row>
    <row r="68" spans="2:35">
      <c r="F68" s="84"/>
      <c r="G68" s="84"/>
      <c r="H68" s="84"/>
      <c r="I68" s="84"/>
      <c r="T68" s="84"/>
      <c r="U68" s="84"/>
      <c r="V68" s="84"/>
      <c r="W68" s="84"/>
      <c r="AF68" s="11"/>
    </row>
    <row r="69" spans="2:35">
      <c r="F69" s="469" t="s">
        <v>355</v>
      </c>
      <c r="G69" s="469"/>
      <c r="H69" s="469"/>
      <c r="I69" s="469"/>
      <c r="J69" s="778">
        <f>入力シート!F217</f>
        <v>0</v>
      </c>
      <c r="K69" s="778"/>
      <c r="L69" s="778"/>
      <c r="M69" s="778"/>
      <c r="N69" s="778"/>
      <c r="O69" s="778"/>
      <c r="P69" s="778"/>
      <c r="Q69" s="8"/>
      <c r="R69" s="8"/>
      <c r="S69" s="8"/>
      <c r="T69" s="469" t="s">
        <v>356</v>
      </c>
      <c r="U69" s="469"/>
      <c r="V69" s="469"/>
      <c r="W69" s="469"/>
      <c r="X69" s="778">
        <f>入力シート!Q217</f>
        <v>0</v>
      </c>
      <c r="Y69" s="778"/>
      <c r="Z69" s="778"/>
      <c r="AA69" s="778"/>
      <c r="AB69" s="778"/>
      <c r="AC69" s="778"/>
      <c r="AD69" s="778"/>
      <c r="AE69" s="778"/>
      <c r="AF69" s="93"/>
      <c r="AG69" s="8"/>
      <c r="AH69" s="8"/>
    </row>
    <row r="70" spans="2:35">
      <c r="F70" s="84"/>
      <c r="G70" s="84"/>
      <c r="H70" s="84"/>
      <c r="I70" s="84"/>
      <c r="J70" s="8"/>
      <c r="K70" s="8"/>
      <c r="L70" s="8"/>
      <c r="M70" s="8"/>
      <c r="N70" s="8"/>
      <c r="O70" s="8"/>
      <c r="P70" s="8"/>
      <c r="Q70" s="8"/>
      <c r="R70" s="8"/>
      <c r="S70" s="8"/>
      <c r="T70" s="84"/>
      <c r="U70" s="84"/>
      <c r="V70" s="84"/>
      <c r="W70" s="84"/>
      <c r="X70" s="8"/>
      <c r="Y70" s="8"/>
      <c r="Z70" s="8"/>
      <c r="AA70" s="8"/>
      <c r="AB70" s="8"/>
      <c r="AC70" s="8"/>
      <c r="AD70" s="8"/>
      <c r="AE70" s="8"/>
      <c r="AF70" s="8"/>
      <c r="AG70" s="8"/>
      <c r="AH70" s="8"/>
    </row>
    <row r="71" spans="2:35">
      <c r="F71" s="84"/>
      <c r="G71" s="84"/>
      <c r="H71" s="84"/>
      <c r="I71" s="84"/>
      <c r="J71" s="8"/>
      <c r="K71" s="8"/>
      <c r="L71" s="8"/>
      <c r="M71" s="8"/>
      <c r="N71" s="8"/>
      <c r="O71" s="8"/>
      <c r="P71" s="8"/>
      <c r="Q71" s="8"/>
      <c r="R71" s="8"/>
      <c r="S71" s="8"/>
      <c r="T71" s="84"/>
      <c r="U71" s="84"/>
      <c r="V71" s="84"/>
      <c r="W71" s="84"/>
      <c r="X71" s="8"/>
      <c r="Y71" s="8"/>
      <c r="Z71" s="8"/>
      <c r="AA71" s="8"/>
      <c r="AB71" s="8"/>
      <c r="AC71" s="8"/>
      <c r="AD71" s="8"/>
      <c r="AE71" s="8"/>
      <c r="AF71" s="8"/>
      <c r="AG71" s="8"/>
      <c r="AH71" s="8"/>
    </row>
    <row r="72" spans="2:35">
      <c r="F72" s="84"/>
      <c r="G72" s="84"/>
      <c r="H72" s="84"/>
      <c r="I72" s="84"/>
      <c r="J72" s="8"/>
      <c r="K72" s="8"/>
      <c r="L72" s="8"/>
      <c r="M72" s="8"/>
      <c r="N72" s="8"/>
      <c r="O72" s="8"/>
      <c r="P72" s="8"/>
      <c r="Q72" s="8"/>
      <c r="R72" s="8"/>
      <c r="S72" s="8"/>
      <c r="T72" s="84"/>
      <c r="U72" s="84"/>
      <c r="V72" s="84"/>
      <c r="W72" s="84"/>
      <c r="X72" s="8"/>
      <c r="Y72" s="8"/>
      <c r="Z72" s="8"/>
      <c r="AA72" s="8"/>
      <c r="AB72" s="8"/>
      <c r="AC72" s="8"/>
      <c r="AD72" s="8"/>
      <c r="AE72" s="8"/>
      <c r="AF72" s="8"/>
      <c r="AG72" s="8"/>
      <c r="AH72" s="8"/>
    </row>
    <row r="73" spans="2:35">
      <c r="F73" s="84"/>
      <c r="G73" s="84"/>
      <c r="H73" s="84"/>
      <c r="I73" s="84"/>
      <c r="J73" s="8"/>
      <c r="K73" s="8"/>
      <c r="L73" s="8"/>
      <c r="M73" s="8"/>
      <c r="N73" s="8"/>
      <c r="O73" s="8"/>
      <c r="P73" s="8"/>
      <c r="Q73" s="8"/>
      <c r="R73" s="8"/>
      <c r="S73" s="8"/>
      <c r="T73" s="84"/>
      <c r="U73" s="84"/>
      <c r="V73" s="84"/>
      <c r="W73" s="84"/>
      <c r="X73" s="8"/>
      <c r="Y73" s="8"/>
      <c r="Z73" s="8"/>
      <c r="AA73" s="8"/>
      <c r="AB73" s="8"/>
      <c r="AC73" s="8"/>
      <c r="AD73" s="8"/>
      <c r="AE73" s="8"/>
      <c r="AF73" s="8"/>
      <c r="AG73" s="8"/>
      <c r="AH73" s="8"/>
    </row>
    <row r="74" spans="2:35" ht="13.15" customHeight="1">
      <c r="B74" s="786" t="s">
        <v>357</v>
      </c>
      <c r="C74" s="786"/>
      <c r="D74" s="799" t="s">
        <v>363</v>
      </c>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row>
    <row r="75" spans="2:35">
      <c r="B75" s="94"/>
      <c r="C75" s="94"/>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row>
    <row r="76" spans="2:35">
      <c r="B76" s="95"/>
      <c r="C76" s="95"/>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row>
  </sheetData>
  <sheetProtection sheet="1" objects="1" scenarios="1" selectLockedCells="1" selectUnlockedCells="1"/>
  <mergeCells count="133">
    <mergeCell ref="AJ17:AM17"/>
    <mergeCell ref="AN17:AQ17"/>
    <mergeCell ref="E18:J18"/>
    <mergeCell ref="K18:P18"/>
    <mergeCell ref="AJ18:AM18"/>
    <mergeCell ref="AN18:AQ18"/>
    <mergeCell ref="E23:J23"/>
    <mergeCell ref="K23:P23"/>
    <mergeCell ref="AJ23:AM23"/>
    <mergeCell ref="AN23:AQ23"/>
    <mergeCell ref="E21:J21"/>
    <mergeCell ref="K21:P21"/>
    <mergeCell ref="AJ21:AM21"/>
    <mergeCell ref="AN21:AQ21"/>
    <mergeCell ref="E22:J22"/>
    <mergeCell ref="K22:P22"/>
    <mergeCell ref="AJ22:AM22"/>
    <mergeCell ref="AJ14:AM14"/>
    <mergeCell ref="AN14:AQ14"/>
    <mergeCell ref="E15:J15"/>
    <mergeCell ref="K15:P15"/>
    <mergeCell ref="AJ15:AM15"/>
    <mergeCell ref="AN15:AQ15"/>
    <mergeCell ref="E16:J16"/>
    <mergeCell ref="K16:P16"/>
    <mergeCell ref="AJ16:AM16"/>
    <mergeCell ref="AN16:AQ16"/>
    <mergeCell ref="B1:AI1"/>
    <mergeCell ref="B2:AI2"/>
    <mergeCell ref="B6:AI6"/>
    <mergeCell ref="AJ10:AM10"/>
    <mergeCell ref="AN10:AQ10"/>
    <mergeCell ref="AN13:AQ13"/>
    <mergeCell ref="AJ24:AM24"/>
    <mergeCell ref="AN24:AQ24"/>
    <mergeCell ref="AJ13:AM13"/>
    <mergeCell ref="AJ11:AM11"/>
    <mergeCell ref="AN11:AQ11"/>
    <mergeCell ref="AJ12:AM12"/>
    <mergeCell ref="AN12:AQ12"/>
    <mergeCell ref="AN22:AQ22"/>
    <mergeCell ref="E19:J19"/>
    <mergeCell ref="K19:P19"/>
    <mergeCell ref="AJ19:AM19"/>
    <mergeCell ref="AN19:AQ19"/>
    <mergeCell ref="E20:J20"/>
    <mergeCell ref="K20:P20"/>
    <mergeCell ref="AJ20:AM20"/>
    <mergeCell ref="AN20:AQ20"/>
    <mergeCell ref="E14:J14"/>
    <mergeCell ref="K14:P14"/>
    <mergeCell ref="AN25:AQ25"/>
    <mergeCell ref="AJ26:AM26"/>
    <mergeCell ref="AN26:AQ26"/>
    <mergeCell ref="E25:J25"/>
    <mergeCell ref="E26:J26"/>
    <mergeCell ref="AJ25:AM25"/>
    <mergeCell ref="K25:P25"/>
    <mergeCell ref="AN27:AQ27"/>
    <mergeCell ref="AJ28:AM28"/>
    <mergeCell ref="AN28:AQ28"/>
    <mergeCell ref="E27:J27"/>
    <mergeCell ref="E28:J28"/>
    <mergeCell ref="AJ27:AM27"/>
    <mergeCell ref="K28:P28"/>
    <mergeCell ref="AN29:AQ29"/>
    <mergeCell ref="AJ30:AM30"/>
    <mergeCell ref="AN30:AQ30"/>
    <mergeCell ref="E29:J29"/>
    <mergeCell ref="E30:J30"/>
    <mergeCell ref="AJ29:AM29"/>
    <mergeCell ref="K29:P29"/>
    <mergeCell ref="K30:P30"/>
    <mergeCell ref="AJ31:AM31"/>
    <mergeCell ref="AN31:AQ31"/>
    <mergeCell ref="G39:AI39"/>
    <mergeCell ref="G50:AI50"/>
    <mergeCell ref="G51:AI51"/>
    <mergeCell ref="G52:AI52"/>
    <mergeCell ref="G53:AI53"/>
    <mergeCell ref="G54:AI54"/>
    <mergeCell ref="G55:AI55"/>
    <mergeCell ref="G56:AI56"/>
    <mergeCell ref="G57:AI57"/>
    <mergeCell ref="G45:AI45"/>
    <mergeCell ref="G46:AI46"/>
    <mergeCell ref="G47:AI47"/>
    <mergeCell ref="G48:AI48"/>
    <mergeCell ref="G40:AI40"/>
    <mergeCell ref="G41:AI41"/>
    <mergeCell ref="G42:AI42"/>
    <mergeCell ref="G43:AI43"/>
    <mergeCell ref="G44:AI44"/>
    <mergeCell ref="G49:AI49"/>
    <mergeCell ref="B74:C74"/>
    <mergeCell ref="D74:AI76"/>
    <mergeCell ref="D65:K65"/>
    <mergeCell ref="L65:O65"/>
    <mergeCell ref="E66:J66"/>
    <mergeCell ref="F67:I67"/>
    <mergeCell ref="J67:P67"/>
    <mergeCell ref="T67:W67"/>
    <mergeCell ref="X67:AE67"/>
    <mergeCell ref="F69:I69"/>
    <mergeCell ref="F61:M61"/>
    <mergeCell ref="J69:P69"/>
    <mergeCell ref="T69:W69"/>
    <mergeCell ref="X69:AE69"/>
    <mergeCell ref="D64:AI64"/>
    <mergeCell ref="C60:AI60"/>
    <mergeCell ref="G58:AI58"/>
    <mergeCell ref="C38:AI38"/>
    <mergeCell ref="C10:AI10"/>
    <mergeCell ref="E11:J11"/>
    <mergeCell ref="E12:J12"/>
    <mergeCell ref="E13:J13"/>
    <mergeCell ref="E24:J24"/>
    <mergeCell ref="K11:P11"/>
    <mergeCell ref="K12:P12"/>
    <mergeCell ref="K13:P13"/>
    <mergeCell ref="K24:P24"/>
    <mergeCell ref="V34:AA34"/>
    <mergeCell ref="F36:N36"/>
    <mergeCell ref="C35:H35"/>
    <mergeCell ref="AG31:AI31"/>
    <mergeCell ref="K26:P26"/>
    <mergeCell ref="K27:P27"/>
    <mergeCell ref="F33:M33"/>
    <mergeCell ref="O33:U33"/>
    <mergeCell ref="V33:AA33"/>
    <mergeCell ref="C32:G32"/>
    <mergeCell ref="E17:J17"/>
    <mergeCell ref="K17:P17"/>
  </mergeCells>
  <phoneticPr fontId="6"/>
  <printOptions horizontalCentered="1"/>
  <pageMargins left="0.70866141732283472" right="0.70866141732283472" top="0.74803149606299213" bottom="0.74803149606299213" header="0.31496062992125984" footer="0.31496062992125984"/>
  <pageSetup paperSize="9" scale="80"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2013-05-08T02:57:49Z</dcterms:created>
  <dcterms:modified xsi:type="dcterms:W3CDTF">2025-10-15T01:03:22Z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